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Transport de personnes/DC définitif/DC_TRANSPORT-HANDICAP-RAIDF-2025/Lot 3 - Versailles/"/>
    </mc:Choice>
  </mc:AlternateContent>
  <xr:revisionPtr revIDLastSave="247" documentId="8_{0AF30A58-493C-4D96-86AC-1B34E655AD6B}" xr6:coauthVersionLast="47" xr6:coauthVersionMax="47" xr10:uidLastSave="{130FB203-48E8-473A-BC4E-B4B4803111BB}"/>
  <bookViews>
    <workbookView xWindow="-110" yWindow="-110" windowWidth="19420" windowHeight="10300" xr2:uid="{82067922-1618-4E2D-B873-674DAFE60E64}"/>
  </bookViews>
  <sheets>
    <sheet name="BPU" sheetId="4" r:id="rId1"/>
    <sheet name="DQE"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33" i="5" l="1"/>
  <c r="M32" i="5"/>
  <c r="L33" i="5"/>
  <c r="L32" i="5"/>
  <c r="K33" i="5"/>
  <c r="K32" i="5"/>
  <c r="J33" i="5"/>
  <c r="I33" i="5"/>
  <c r="H33" i="5"/>
  <c r="J32" i="5"/>
  <c r="I32" i="5"/>
  <c r="H32" i="5"/>
  <c r="W26" i="5"/>
  <c r="W25" i="5"/>
  <c r="W24" i="5"/>
  <c r="W23" i="5"/>
  <c r="W22" i="5"/>
  <c r="W21" i="5"/>
  <c r="W20" i="5"/>
  <c r="W19" i="5"/>
  <c r="W18" i="5"/>
  <c r="W17" i="5"/>
  <c r="W16" i="5"/>
  <c r="W15" i="5"/>
  <c r="W14" i="5"/>
  <c r="W13" i="5"/>
  <c r="W12" i="5"/>
  <c r="W11" i="5"/>
  <c r="W10" i="5"/>
  <c r="W9" i="5"/>
  <c r="W8" i="5"/>
  <c r="M26" i="5"/>
  <c r="M25" i="5"/>
  <c r="M24" i="5"/>
  <c r="M23" i="5"/>
  <c r="M22" i="5"/>
  <c r="M21" i="5"/>
  <c r="M20" i="5"/>
  <c r="M19" i="5"/>
  <c r="M18" i="5"/>
  <c r="M17" i="5"/>
  <c r="M16" i="5"/>
  <c r="M15" i="5"/>
  <c r="M14" i="5"/>
  <c r="M13" i="5"/>
  <c r="M12" i="5"/>
  <c r="M11" i="5"/>
  <c r="M10" i="5"/>
  <c r="M9" i="5"/>
  <c r="M8" i="5"/>
  <c r="U26" i="5" l="1"/>
  <c r="U25" i="5"/>
  <c r="U24" i="5"/>
  <c r="U23" i="5"/>
  <c r="U22" i="5"/>
  <c r="U21" i="5"/>
  <c r="U20" i="5"/>
  <c r="U19" i="5"/>
  <c r="U18" i="5"/>
  <c r="U17" i="5"/>
  <c r="U16" i="5"/>
  <c r="U15" i="5"/>
  <c r="U14" i="5"/>
  <c r="U13" i="5"/>
  <c r="U12" i="5"/>
  <c r="U11" i="5"/>
  <c r="U10" i="5"/>
  <c r="U9" i="5"/>
  <c r="U8" i="5"/>
  <c r="K26" i="5"/>
  <c r="K25" i="5"/>
  <c r="K24" i="5"/>
  <c r="K23" i="5"/>
  <c r="K22" i="5"/>
  <c r="K21" i="5"/>
  <c r="K20" i="5"/>
  <c r="K19" i="5"/>
  <c r="K18" i="5"/>
  <c r="K17" i="5"/>
  <c r="K16" i="5"/>
  <c r="K15" i="5"/>
  <c r="K14" i="5"/>
  <c r="K13" i="5"/>
  <c r="K12" i="5"/>
  <c r="K11" i="5"/>
  <c r="K10" i="5"/>
  <c r="K9" i="5"/>
  <c r="K8" i="5"/>
  <c r="T26" i="5"/>
  <c r="S26" i="5"/>
  <c r="T25" i="5"/>
  <c r="S25" i="5"/>
  <c r="T24" i="5"/>
  <c r="S24" i="5"/>
  <c r="T23" i="5"/>
  <c r="S23" i="5"/>
  <c r="T22" i="5"/>
  <c r="S22" i="5"/>
  <c r="T21" i="5"/>
  <c r="S21" i="5"/>
  <c r="T20" i="5"/>
  <c r="S20" i="5"/>
  <c r="T19" i="5"/>
  <c r="S19" i="5"/>
  <c r="T18" i="5"/>
  <c r="S18" i="5"/>
  <c r="T17" i="5"/>
  <c r="S17" i="5"/>
  <c r="T16" i="5"/>
  <c r="S16" i="5"/>
  <c r="T15" i="5"/>
  <c r="S15" i="5"/>
  <c r="T14" i="5"/>
  <c r="S14" i="5"/>
  <c r="T13" i="5"/>
  <c r="S13" i="5"/>
  <c r="T12" i="5"/>
  <c r="S12" i="5"/>
  <c r="T11" i="5"/>
  <c r="S11" i="5"/>
  <c r="T10" i="5"/>
  <c r="S10" i="5"/>
  <c r="T9" i="5"/>
  <c r="S9" i="5"/>
  <c r="T8" i="5"/>
  <c r="S8" i="5"/>
  <c r="J26" i="5"/>
  <c r="I26" i="5"/>
  <c r="J25" i="5"/>
  <c r="I25" i="5"/>
  <c r="J24" i="5"/>
  <c r="I24" i="5"/>
  <c r="J23" i="5"/>
  <c r="I23" i="5"/>
  <c r="J22" i="5"/>
  <c r="I22" i="5"/>
  <c r="J21" i="5"/>
  <c r="I21" i="5"/>
  <c r="J20" i="5"/>
  <c r="I20" i="5"/>
  <c r="J19" i="5"/>
  <c r="I19" i="5"/>
  <c r="J18" i="5"/>
  <c r="I18" i="5"/>
  <c r="J17" i="5"/>
  <c r="I17" i="5"/>
  <c r="J16" i="5"/>
  <c r="I16" i="5"/>
  <c r="J15" i="5"/>
  <c r="I15" i="5"/>
  <c r="J14" i="5"/>
  <c r="I14" i="5"/>
  <c r="J13" i="5"/>
  <c r="I13" i="5"/>
  <c r="J12" i="5"/>
  <c r="I12" i="5"/>
  <c r="J11" i="5"/>
  <c r="I11" i="5"/>
  <c r="J10" i="5"/>
  <c r="I10" i="5"/>
  <c r="J9" i="5"/>
  <c r="I9" i="5"/>
  <c r="J8" i="5"/>
  <c r="I8" i="5"/>
  <c r="R26" i="5"/>
  <c r="R25" i="5"/>
  <c r="R24" i="5"/>
  <c r="R23" i="5"/>
  <c r="R22" i="5"/>
  <c r="R21" i="5"/>
  <c r="R20" i="5"/>
  <c r="R19" i="5"/>
  <c r="R18" i="5"/>
  <c r="R17" i="5"/>
  <c r="R16" i="5"/>
  <c r="R15" i="5"/>
  <c r="R14" i="5"/>
  <c r="R13" i="5"/>
  <c r="R12" i="5"/>
  <c r="R11" i="5"/>
  <c r="R10" i="5"/>
  <c r="R9" i="5"/>
  <c r="R8" i="5"/>
  <c r="H26" i="5"/>
  <c r="H25" i="5"/>
  <c r="H24" i="5"/>
  <c r="H23" i="5"/>
  <c r="H22" i="5"/>
  <c r="H21" i="5"/>
  <c r="H20" i="5"/>
  <c r="H19" i="5"/>
  <c r="H18" i="5"/>
  <c r="H17" i="5"/>
  <c r="H16" i="5"/>
  <c r="H15" i="5"/>
  <c r="H14" i="5"/>
  <c r="H13" i="5"/>
  <c r="H12" i="5"/>
  <c r="H11" i="5"/>
  <c r="H10" i="5"/>
  <c r="H9" i="5"/>
  <c r="H8" i="5"/>
  <c r="V18" i="5"/>
  <c r="V24" i="5"/>
  <c r="V14" i="5"/>
  <c r="V23" i="5"/>
  <c r="V19" i="5"/>
  <c r="V17" i="5"/>
  <c r="V11" i="5"/>
  <c r="V26" i="5"/>
  <c r="V20" i="5"/>
  <c r="V13" i="5"/>
  <c r="V8" i="5"/>
  <c r="V25" i="5"/>
  <c r="V22" i="5"/>
  <c r="V21" i="5"/>
  <c r="V16" i="5"/>
  <c r="V15" i="5"/>
  <c r="V12" i="5"/>
  <c r="V10" i="5"/>
  <c r="V9" i="5"/>
  <c r="X23" i="5" l="1"/>
  <c r="X22" i="5"/>
  <c r="X21" i="5"/>
  <c r="X20" i="5"/>
  <c r="L26" i="5"/>
  <c r="L25" i="5"/>
  <c r="L24" i="5"/>
  <c r="N24" i="5" s="1"/>
  <c r="L23" i="5"/>
  <c r="L22" i="5"/>
  <c r="N22" i="5" s="1"/>
  <c r="L21" i="5"/>
  <c r="N21" i="5" s="1"/>
  <c r="L20" i="5"/>
  <c r="N20" i="5" s="1"/>
  <c r="L19" i="5"/>
  <c r="N19" i="5" s="1"/>
  <c r="L18" i="5"/>
  <c r="L17" i="5"/>
  <c r="L16" i="5"/>
  <c r="L15" i="5"/>
  <c r="L14" i="5"/>
  <c r="L13" i="5"/>
  <c r="L12" i="5"/>
  <c r="N12" i="5" s="1"/>
  <c r="L11" i="5"/>
  <c r="N11" i="5" s="1"/>
  <c r="L10" i="5"/>
  <c r="N10" i="5" s="1"/>
  <c r="L9" i="5"/>
  <c r="N9" i="5" s="1"/>
  <c r="L8" i="5"/>
  <c r="Z8" i="5"/>
  <c r="X17" i="5" s="1"/>
  <c r="X12" i="5" l="1"/>
  <c r="X13" i="5"/>
  <c r="N13" i="5"/>
  <c r="X14" i="5"/>
  <c r="X15" i="5"/>
  <c r="X16" i="5"/>
  <c r="N8" i="5"/>
  <c r="N17" i="5"/>
  <c r="N33" i="5"/>
  <c r="N32" i="5"/>
  <c r="N23" i="5"/>
  <c r="N14" i="5"/>
  <c r="N25" i="5"/>
  <c r="X24" i="5"/>
  <c r="N15" i="5"/>
  <c r="X10" i="5"/>
  <c r="X25" i="5"/>
  <c r="N16" i="5"/>
  <c r="X11" i="5"/>
  <c r="X26" i="5"/>
  <c r="X18" i="5"/>
  <c r="N26" i="5"/>
  <c r="N18" i="5"/>
  <c r="X19" i="5"/>
  <c r="X8" i="5"/>
  <c r="X9" i="5"/>
  <c r="X28" i="5" l="1"/>
  <c r="N28" i="5"/>
  <c r="O32" i="5"/>
  <c r="Q32" i="5" s="1"/>
  <c r="P33" i="5"/>
  <c r="Q33" i="5" s="1"/>
  <c r="Q35" i="5" l="1"/>
  <c r="D37" i="5" s="1"/>
</calcChain>
</file>

<file path=xl/sharedStrings.xml><?xml version="1.0" encoding="utf-8"?>
<sst xmlns="http://schemas.openxmlformats.org/spreadsheetml/2006/main" count="179" uniqueCount="110">
  <si>
    <t>Renseigner ci-contre le nom du candidat :</t>
  </si>
  <si>
    <t>€ HT</t>
  </si>
  <si>
    <t>Taux de TVA</t>
  </si>
  <si>
    <t>€ TTC</t>
  </si>
  <si>
    <t>Inférieure ou égale à 10 km</t>
  </si>
  <si>
    <t>Supérieure à 10 km
et inférieure ou égale à 20 km</t>
  </si>
  <si>
    <t>Supérieure à 50 km
et inférieure ou égale à 100 km</t>
  </si>
  <si>
    <t>Description</t>
  </si>
  <si>
    <t>Majoration dimanche et jours fériés</t>
  </si>
  <si>
    <t>Majoration marche lente</t>
  </si>
  <si>
    <t>Supérieure à 20 km
et inférieure ou égale à 30 km</t>
  </si>
  <si>
    <t>Supérieure à 30 km
et inférieure ou égale à 40 km</t>
  </si>
  <si>
    <t>Supérieure à 40 km
et inférieure ou égale à 50 km</t>
  </si>
  <si>
    <t>Supérieure à 100 km</t>
  </si>
  <si>
    <t>Distance pour un trajet</t>
  </si>
  <si>
    <t>PRIX UNITAIRES PAR TRANCHE KILOMÉTRIQUE</t>
  </si>
  <si>
    <t>PRISE EN CHARGE</t>
  </si>
  <si>
    <t>FRAIS D'APPROCHE</t>
  </si>
  <si>
    <t>FRAIS D'ATTENTE</t>
  </si>
  <si>
    <t>FRAIS DE GESTION</t>
  </si>
  <si>
    <t>MAJORATION MARCHE LENTE</t>
  </si>
  <si>
    <t>MAJORATION DIMANCHE ET JOURS FÉRIÉS</t>
  </si>
  <si>
    <t>MAJORATION DE NUIT</t>
  </si>
  <si>
    <t>Montant fixe, exprimé en euros, appliqué une seule fois au démarrage de chaque course.
Ce montant couvre la mise à disposition du véhicule et du chauffeur pour l’usager et s’ajoute, le cas échéant, au tarif kilométrique applicable.</t>
  </si>
  <si>
    <t>TARIF MINIMUM POUR UNE COURSE</t>
  </si>
  <si>
    <r>
      <t>Facturation du temps d’attente du chauffeur au lieu de prise en charge de l’usager.
Frais exprimés en euros par minute.
Conformément au CCP :</t>
    </r>
    <r>
      <rPr>
        <b/>
        <sz val="11"/>
        <color theme="1"/>
        <rFont val="Marianne"/>
        <family val="3"/>
      </rPr>
      <t xml:space="preserve"> les cinq (5) premières minutes sont offertes et la facturation débute à partir de la sixième (6e) minute. La facturation est plafonnée à dix (10) minutes par course</t>
    </r>
    <r>
      <rPr>
        <sz val="11"/>
        <color theme="1"/>
        <rFont val="Marianne"/>
        <family val="3"/>
      </rPr>
      <t>, conformément au CCP.
Au-delà, aucun surcoût ne peut être réclamé.</t>
    </r>
  </si>
  <si>
    <r>
      <t>Facturation du déplacement du véhicule depuis son lieu de départ jusqu’au lieu de prise en charge de l’usage (kilomètres dits "</t>
    </r>
    <r>
      <rPr>
        <i/>
        <sz val="11"/>
        <color theme="1"/>
        <rFont val="Marianne"/>
        <family val="3"/>
      </rPr>
      <t>haut-le-pied</t>
    </r>
    <r>
      <rPr>
        <sz val="11"/>
        <color theme="1"/>
        <rFont val="Marianne"/>
        <family val="3"/>
      </rPr>
      <t xml:space="preserve">").
Ces frais, exprimés en euros par minute, sont </t>
    </r>
    <r>
      <rPr>
        <b/>
        <sz val="11"/>
        <color theme="1"/>
        <rFont val="Marianne"/>
        <family val="3"/>
      </rPr>
      <t>plafonnés à une durée de dix (10) minutes</t>
    </r>
    <r>
      <rPr>
        <sz val="11"/>
        <color theme="1"/>
        <rFont val="Marianne"/>
        <family val="3"/>
      </rPr>
      <t>, conformément au CCP.
Au-delà, aucun surcoût ne peut être réclamé.</t>
    </r>
  </si>
  <si>
    <t>La distance prise en compte pour la facturation correspond au kilométrage parcouru entre le point de départ et le point d’arrivée du trajet, tel que mesuré par l’odomètre du véhicule ou un système de géolocalisation intégré.
Chaque trajet est facturé selon la tranche kilométrique correspondant à la distance totale parcourue.
Exemple : un trajet de 20 km relève intégralement de la tranche 10–20 km, et non d’une facturation cumulée des tranches 0–10 km + 10–20 km.</t>
  </si>
  <si>
    <r>
      <t>Majoration appliquée lorsque le véhicule circule à une</t>
    </r>
    <r>
      <rPr>
        <b/>
        <sz val="11"/>
        <color theme="1"/>
        <rFont val="Marianne"/>
        <family val="3"/>
      </rPr>
      <t xml:space="preserve"> vitesse moyenne inférieure ou égale à 10 km/h pendant au moins cinq (5) minutes continues sur un trajet</t>
    </r>
    <r>
      <rPr>
        <sz val="11"/>
        <color theme="1"/>
        <rFont val="Marianne"/>
        <family val="3"/>
      </rPr>
      <t xml:space="preserve">.
La facturation se fait en euros par minute de marche lente.
La majoration est calculée uniquement sur la durée pendant laquelle la vitesse du véhicule reste inférieure ou égale au seuil de 10 km/h.
Cette disposition permet de compenser le surcoût lié aux trajets effectués dans des conditions de circulation lentes (embouteillages, zones urbaines denses, conditions exceptionnelles).
</t>
    </r>
    <r>
      <rPr>
        <b/>
        <sz val="11"/>
        <color theme="1"/>
        <rFont val="Marianne"/>
        <family val="3"/>
      </rPr>
      <t>N. B. Toute majoration appliquée au titre de la marche lente devra pouvoir être justifiée de manière objective.</t>
    </r>
    <r>
      <rPr>
        <sz val="11"/>
        <color theme="1"/>
        <rFont val="Marianne"/>
        <family val="3"/>
      </rPr>
      <t xml:space="preserve"> Le titulaire s’engage à fournir, sur demande de la région académique d'Île-de-France, les éléments permettant de démontrer que la vitesse moyenne du véhicule est restée inférieure ou égale à 10 km/h pendant la durée facturée, notamment via l’odomètre ou un système de géolocalisation intégré.</t>
    </r>
  </si>
  <si>
    <t>Prestation</t>
  </si>
  <si>
    <t>%</t>
  </si>
  <si>
    <t>Tarif minimum pour une course</t>
  </si>
  <si>
    <t>Frais d'approche</t>
  </si>
  <si>
    <t>Frais d'attente</t>
  </si>
  <si>
    <t>Frais de gestion</t>
  </si>
  <si>
    <t>En euros par minute, arrondi au centième</t>
  </si>
  <si>
    <t>Majoration en pourcentage appliquée sur le prix total de la course.
Elle s’applique à toute course effectuée un dimanche ou un jour férié légal.</t>
  </si>
  <si>
    <r>
      <rPr>
        <b/>
        <sz val="12"/>
        <color theme="1"/>
        <rFont val="Marianne"/>
        <family val="3"/>
      </rPr>
      <t>Coût de la prise en charge</t>
    </r>
    <r>
      <rPr>
        <sz val="12"/>
        <color theme="1"/>
        <rFont val="Marianne"/>
        <family val="3"/>
      </rPr>
      <t xml:space="preserve">
</t>
    </r>
    <r>
      <rPr>
        <i/>
        <sz val="12"/>
        <color theme="1"/>
        <rFont val="Marianne"/>
        <family val="3"/>
      </rPr>
      <t>en euros pour une course</t>
    </r>
    <r>
      <rPr>
        <sz val="12"/>
        <color theme="1"/>
        <rFont val="Marianne"/>
        <family val="3"/>
      </rPr>
      <t>, arrondi au centième</t>
    </r>
  </si>
  <si>
    <r>
      <rPr>
        <b/>
        <sz val="12"/>
        <color theme="1"/>
        <rFont val="Marianne"/>
        <family val="3"/>
      </rPr>
      <t>Tarif kilométrique</t>
    </r>
    <r>
      <rPr>
        <sz val="12"/>
        <color theme="1"/>
        <rFont val="Marianne"/>
        <family val="3"/>
      </rPr>
      <t xml:space="preserve">
</t>
    </r>
    <r>
      <rPr>
        <i/>
        <sz val="12"/>
        <color theme="1"/>
        <rFont val="Marianne"/>
        <family val="3"/>
      </rPr>
      <t>en euros pour un kilomètre parcouru</t>
    </r>
    <r>
      <rPr>
        <sz val="12"/>
        <color theme="1"/>
        <rFont val="Marianne"/>
        <family val="3"/>
      </rPr>
      <t>, arrondi au centième</t>
    </r>
  </si>
  <si>
    <t>DÉFINITIONS ET CHAMPS D’APPLICATION DES DIFFÉRENTS POSTES DE L’ANNEXE FINANCIÈRE</t>
  </si>
  <si>
    <t>En pourcentage appliqué au prix total de la course</t>
  </si>
  <si>
    <t xml:space="preserve">Particularité de déplacement </t>
  </si>
  <si>
    <t xml:space="preserve">adresse domicile </t>
  </si>
  <si>
    <t>adresse professionnelle</t>
  </si>
  <si>
    <t>Canne</t>
  </si>
  <si>
    <t>Déambulateur</t>
  </si>
  <si>
    <t>aucune</t>
  </si>
  <si>
    <t>Agent itinérant à l'année : 
ex de déplacement cette année</t>
  </si>
  <si>
    <t>Besoin d'aide pour sortir du véhicule et aider pour aller à la porte du lieu d'arrivée</t>
  </si>
  <si>
    <r>
      <t xml:space="preserve">Le détail quantitatif estimatif (DQE) repose sur un panier de courses représentatives des courses qui pourront avoir lieu de manière régulière durant le marché. Celui-ci est uniquement destiné à comparer les offres entre elles. 
</t>
    </r>
    <r>
      <rPr>
        <b/>
        <sz val="10"/>
        <color theme="1"/>
        <rFont val="Marianne"/>
        <family val="3"/>
      </rPr>
      <t>Le DQE ne revêt aucune valeur contractuelle et n’engage nullement le pouvoir adjudicateur.</t>
    </r>
    <r>
      <rPr>
        <sz val="10"/>
        <color theme="1"/>
        <rFont val="Marianne"/>
        <family val="3"/>
      </rPr>
      <t xml:space="preserve">
</t>
    </r>
    <r>
      <rPr>
        <b/>
        <sz val="10"/>
        <color theme="1"/>
        <rFont val="Marianne"/>
        <family val="3"/>
      </rPr>
      <t xml:space="preserve">Le candidat ne modifie aucune cellule de cet onglet </t>
    </r>
    <r>
      <rPr>
        <sz val="10"/>
        <color theme="1"/>
        <rFont val="Marianne"/>
        <family val="3"/>
      </rPr>
      <t>qui sera rempli automatiquement à partir de l'onglet "Annexe financière"</t>
    </r>
  </si>
  <si>
    <t>Course
ALLER</t>
  </si>
  <si>
    <t>Course
RETOUR</t>
  </si>
  <si>
    <t>Kilomètres
ALLER</t>
  </si>
  <si>
    <t>Temps
ALLER
en minutes</t>
  </si>
  <si>
    <t>dont temps embouteillages</t>
  </si>
  <si>
    <t>Coût de la prise en charge</t>
  </si>
  <si>
    <t>Tarif kilométrique</t>
  </si>
  <si>
    <r>
      <t xml:space="preserve">PRIX TOTAL COURSE ALLER
</t>
    </r>
    <r>
      <rPr>
        <b/>
        <i/>
        <sz val="11"/>
        <color theme="0"/>
        <rFont val="Marianne"/>
        <family val="3"/>
      </rPr>
      <t>en euros TTC</t>
    </r>
  </si>
  <si>
    <t>Kilomètres
RETOUR</t>
  </si>
  <si>
    <t>Temps
RETOUR
en minutes</t>
  </si>
  <si>
    <r>
      <t xml:space="preserve">PRIX TOTAL COURSE RETOUR
</t>
    </r>
    <r>
      <rPr>
        <b/>
        <i/>
        <sz val="11"/>
        <color theme="0"/>
        <rFont val="Marianne"/>
        <family val="3"/>
      </rPr>
      <t>en euros TTC</t>
    </r>
  </si>
  <si>
    <t>Majoration de nuit
(entre 19h00 et 06h30)</t>
  </si>
  <si>
    <r>
      <t>Majoration en pourcentage appliquée sur le prix total de la course lorsqu’une</t>
    </r>
    <r>
      <rPr>
        <b/>
        <sz val="11"/>
        <color theme="1"/>
        <rFont val="Marianne"/>
        <family val="3"/>
      </rPr>
      <t xml:space="preserve"> course est effectuée pendant au moins cinq minutes entre 19h00 et 06h30</t>
    </r>
    <r>
      <rPr>
        <sz val="11"/>
        <color theme="1"/>
        <rFont val="Marianne"/>
        <family val="3"/>
      </rPr>
      <t>.</t>
    </r>
  </si>
  <si>
    <t>PRIX TOTAL TTC COURSES ALLER-RETOUR</t>
  </si>
  <si>
    <t>PRIX TOTAL TTC COURSES ALLER</t>
  </si>
  <si>
    <t>PRIX TOTAL TTC COURSES RETOUR</t>
  </si>
  <si>
    <t>adresse de départ</t>
  </si>
  <si>
    <t>adresse d'arrivée</t>
  </si>
  <si>
    <t>Kilomètres</t>
  </si>
  <si>
    <t>Temps
en minutes</t>
  </si>
  <si>
    <r>
      <t xml:space="preserve">PRIX TOTAL COURSE
</t>
    </r>
    <r>
      <rPr>
        <b/>
        <i/>
        <sz val="11"/>
        <color theme="0"/>
        <rFont val="Marianne"/>
        <family val="3"/>
      </rPr>
      <t>en euros TTC
AVANT majoration</t>
    </r>
  </si>
  <si>
    <r>
      <t xml:space="preserve">Majoration de nuit
</t>
    </r>
    <r>
      <rPr>
        <sz val="11"/>
        <color theme="0"/>
        <rFont val="Marianne"/>
        <family val="3"/>
      </rPr>
      <t>(entre 19h00 et 06h30)</t>
    </r>
  </si>
  <si>
    <t>PRIX TOTAL COURSE
en euros TTC
APRÈS majoration</t>
  </si>
  <si>
    <t>PRIX TOTAL TTC COURSES MAJORÉES</t>
  </si>
  <si>
    <r>
      <t xml:space="preserve">Le candidat complétera l'onglet "BPU" (bordereau des prix unitaires) de l'annexe financière de la façon suivante
- Les cases </t>
    </r>
    <r>
      <rPr>
        <b/>
        <sz val="10"/>
        <color theme="1"/>
        <rFont val="Marianne"/>
        <family val="3"/>
      </rPr>
      <t>blanches et pré-remplies ne doivent pas être modifiées</t>
    </r>
    <r>
      <rPr>
        <sz val="10"/>
        <color theme="1"/>
        <rFont val="Marianne"/>
        <family val="3"/>
      </rPr>
      <t xml:space="preserve"> ;
- </t>
    </r>
    <r>
      <rPr>
        <b/>
        <sz val="10"/>
        <color theme="1"/>
        <rFont val="Marianne"/>
        <family val="3"/>
      </rPr>
      <t xml:space="preserve">Toutes les cases </t>
    </r>
    <r>
      <rPr>
        <sz val="10"/>
        <color theme="1"/>
        <rFont val="Marianne"/>
        <family val="3"/>
      </rPr>
      <t xml:space="preserve">vides de couleur </t>
    </r>
    <r>
      <rPr>
        <b/>
        <sz val="10"/>
        <color theme="1"/>
        <rFont val="Marianne"/>
        <family val="3"/>
      </rPr>
      <t>jaune</t>
    </r>
    <r>
      <rPr>
        <sz val="10"/>
        <color theme="1"/>
        <rFont val="Marianne"/>
        <family val="3"/>
      </rPr>
      <t xml:space="preserve"> </t>
    </r>
    <r>
      <rPr>
        <b/>
        <sz val="10"/>
        <color theme="1"/>
        <rFont val="Marianne"/>
        <family val="3"/>
      </rPr>
      <t>doivent être complétées</t>
    </r>
    <r>
      <rPr>
        <sz val="10"/>
        <color theme="1"/>
        <rFont val="Marianne"/>
        <family val="3"/>
      </rPr>
      <t>.</t>
    </r>
    <r>
      <rPr>
        <b/>
        <sz val="10"/>
        <color theme="1"/>
        <rFont val="Marianne"/>
        <family val="3"/>
      </rPr>
      <t xml:space="preserve"> Indiquer "0" le cas échéant.</t>
    </r>
    <r>
      <rPr>
        <sz val="10"/>
        <color theme="1"/>
        <rFont val="Marianne"/>
        <family val="3"/>
      </rPr>
      <t xml:space="preserve">
</t>
    </r>
    <r>
      <rPr>
        <b/>
        <sz val="10"/>
        <color theme="1"/>
        <rFont val="Marianne"/>
        <family val="3"/>
      </rPr>
      <t>Les cellules devant être alimentées par un prix ou un taux de TVA ne peut être complétée que par un seul et unique prix ou un seul et unique taux de TVA</t>
    </r>
    <r>
      <rPr>
        <sz val="10"/>
        <color theme="1"/>
        <rFont val="Marianne"/>
        <family val="3"/>
      </rPr>
      <t xml:space="preserve">.
</t>
    </r>
    <r>
      <rPr>
        <b/>
        <sz val="10"/>
        <color theme="1"/>
        <rFont val="Marianne"/>
        <family val="3"/>
      </rPr>
      <t xml:space="preserve">Le détail quantitatif estimatif (DQE) du deuxième onglet est uniquement destiné à comparer les offres entre elles.
Celui-ci ne revêt aucune valeur contractuelle et n’engage nullement la région académique d'Île-de-France.
Le DQE ne doit pas être modifié par le candidat.
</t>
    </r>
    <r>
      <rPr>
        <sz val="10"/>
        <color theme="1"/>
        <rFont val="Marianne"/>
        <family val="3"/>
      </rPr>
      <t xml:space="preserve">
</t>
    </r>
    <r>
      <rPr>
        <b/>
        <sz val="10"/>
        <color theme="1"/>
        <rFont val="Marianne"/>
        <family val="3"/>
      </rPr>
      <t>Le fichier doit être renvoyé dans un format tableur (excel ou équivalent) compatible avec tout ordinateur.</t>
    </r>
  </si>
  <si>
    <t>En euros pour une course, arrondi au centième</t>
  </si>
  <si>
    <t>Montant plancher appliqué à toute course, quelle que soit la distance parcourue.
Si le prix calculé (prise en charge + distance + frais éventuels) est inférieur à ce montant, le tarif minimum s’applique.</t>
  </si>
  <si>
    <t>Montant exprimé en euros, appliqué à chaque course au titre de la gestion administrative (réservation, suivi, facturation).
Ces frais ne sont pas directement liés au déplacement du véhicule mais au fonctionnement de la prestation.</t>
  </si>
  <si>
    <t>Afin d’assurer une interprétation univoque et homogène des tarifs proposés par les candidats, chaque poste du bordereau des prix unitaires est défini ci-après avec son champ d’application.
Les définitions précisées s’appliquent à toutes les courses réalisées dans le cadre du marché, et permettent de déterminer la facturation des prestations unitaires.</t>
  </si>
  <si>
    <t>TRAPPES</t>
  </si>
  <si>
    <t>SAINT-BRICE-SOUS-FORÊT</t>
  </si>
  <si>
    <t>CHOISY-LE-ROI</t>
  </si>
  <si>
    <t xml:space="preserve">VERSAILLES </t>
  </si>
  <si>
    <t>GIF-SUR-YVETTE</t>
  </si>
  <si>
    <t xml:space="preserve">MÉZIÈRES-SUR-SEINE </t>
  </si>
  <si>
    <t xml:space="preserve">FRANCONVILLE </t>
  </si>
  <si>
    <t>VERSAILLES</t>
  </si>
  <si>
    <t xml:space="preserve">DOMONT </t>
  </si>
  <si>
    <t>ANTONY</t>
  </si>
  <si>
    <t xml:space="preserve">GUYANCOURT </t>
  </si>
  <si>
    <r>
      <rPr>
        <b/>
        <sz val="11"/>
        <color theme="1"/>
        <rFont val="Marianne"/>
        <family val="3"/>
      </rPr>
      <t>Variable</t>
    </r>
    <r>
      <rPr>
        <sz val="11"/>
        <color theme="1"/>
        <rFont val="Marianne"/>
        <family val="3"/>
      </rPr>
      <t xml:space="preserve">
CERGY</t>
    </r>
  </si>
  <si>
    <r>
      <rPr>
        <b/>
        <sz val="11"/>
        <color theme="1"/>
        <rFont val="Marianne"/>
        <family val="3"/>
      </rPr>
      <t>Variable</t>
    </r>
    <r>
      <rPr>
        <sz val="11"/>
        <color theme="1"/>
        <rFont val="Marianne"/>
        <family val="3"/>
      </rPr>
      <t xml:space="preserve">
MONSOULT</t>
    </r>
  </si>
  <si>
    <r>
      <rPr>
        <b/>
        <sz val="11"/>
        <color theme="1"/>
        <rFont val="Marianne"/>
        <family val="3"/>
      </rPr>
      <t>Variable</t>
    </r>
    <r>
      <rPr>
        <sz val="11"/>
        <color theme="1"/>
        <rFont val="Marianne"/>
        <family val="3"/>
      </rPr>
      <t xml:space="preserve">
VERSAILLES</t>
    </r>
  </si>
  <si>
    <t>PONTOISE</t>
  </si>
  <si>
    <t xml:space="preserve">LE MESNIL-SAINT-DENIS </t>
  </si>
  <si>
    <t xml:space="preserve">TRAPPES </t>
  </si>
  <si>
    <t>BOULOGNE-BILLANCOURT</t>
  </si>
  <si>
    <t>NANTERRE</t>
  </si>
  <si>
    <t>BALLANCOURT-SUR-ESSONNE</t>
  </si>
  <si>
    <t xml:space="preserve">ARGENTEUIL </t>
  </si>
  <si>
    <t>ITTEVILLE</t>
  </si>
  <si>
    <t xml:space="preserve">TAVERNY </t>
  </si>
  <si>
    <t xml:space="preserve">MARCHEZAIS </t>
  </si>
  <si>
    <t xml:space="preserve">BOIS-COLOMBES </t>
  </si>
  <si>
    <t>PARIS 15E</t>
  </si>
  <si>
    <t>SURESNES</t>
  </si>
  <si>
    <t>ÉLANCOURT</t>
  </si>
  <si>
    <t>LA VILLE-DU-BOIS</t>
  </si>
  <si>
    <t>Scénario reposant sur une hypothèse de courses effectuées
un lundi à 07h30 pour l'ALLER et à 17h00 pour le RETOUR</t>
  </si>
  <si>
    <r>
      <t xml:space="preserve">Scénario reposant sur une hypothèse de courses effectuées 
un lundi férié à 07h30 pour la majoration </t>
    </r>
    <r>
      <rPr>
        <b/>
        <i/>
        <sz val="11"/>
        <color theme="0"/>
        <rFont val="Marianne"/>
        <family val="3"/>
      </rPr>
      <t xml:space="preserve">dimanche et jours fériés
</t>
    </r>
    <r>
      <rPr>
        <b/>
        <sz val="11"/>
        <color theme="0"/>
        <rFont val="Marianne"/>
        <family val="3"/>
      </rPr>
      <t>et un lundi à 19h00 pour la majoration de nuit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</si>
</sst>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_€"/>
    <numFmt numFmtId="165" formatCode="0.0"/>
  </numFmts>
  <fonts count="18" x14ac:knownFonts="1">
    <font>
      <sz val="11"/>
      <color theme="1"/>
      <name val="Calibri"/>
      <family val="2"/>
      <scheme val="minor"/>
    </font>
    <font>
      <sz val="11"/>
      <color theme="1"/>
      <name val="Calibri"/>
      <family val="2"/>
      <scheme val="minor"/>
    </font>
    <font>
      <sz val="11"/>
      <color theme="1"/>
      <name val="Marianne"/>
      <family val="3"/>
    </font>
    <font>
      <sz val="8"/>
      <name val="Arial"/>
      <family val="2"/>
    </font>
    <font>
      <sz val="12"/>
      <color theme="1"/>
      <name val="Marianne"/>
      <family val="3"/>
    </font>
    <font>
      <b/>
      <sz val="12"/>
      <color theme="1"/>
      <name val="Marianne"/>
      <family val="3"/>
    </font>
    <font>
      <sz val="10"/>
      <color theme="1"/>
      <name val="Marianne"/>
      <family val="3"/>
    </font>
    <font>
      <b/>
      <sz val="10"/>
      <color theme="1"/>
      <name val="Marianne"/>
      <family val="3"/>
    </font>
    <font>
      <b/>
      <sz val="11"/>
      <color theme="0"/>
      <name val="Marianne"/>
      <family val="3"/>
    </font>
    <font>
      <i/>
      <sz val="11"/>
      <color theme="1"/>
      <name val="Marianne"/>
      <family val="3"/>
    </font>
    <font>
      <b/>
      <sz val="11"/>
      <color theme="1"/>
      <name val="Marianne"/>
      <family val="3"/>
    </font>
    <font>
      <i/>
      <sz val="12"/>
      <color theme="1"/>
      <name val="Marianne"/>
      <family val="3"/>
    </font>
    <font>
      <sz val="11"/>
      <name val="Marianne"/>
      <family val="3"/>
    </font>
    <font>
      <b/>
      <i/>
      <sz val="11"/>
      <color theme="0"/>
      <name val="Marianne"/>
      <family val="3"/>
    </font>
    <font>
      <b/>
      <sz val="14"/>
      <color theme="1"/>
      <name val="Marianne"/>
      <family val="3"/>
    </font>
    <font>
      <sz val="14"/>
      <color theme="1"/>
      <name val="Marianne"/>
      <family val="3"/>
    </font>
    <font>
      <sz val="11"/>
      <color theme="0"/>
      <name val="Marianne"/>
      <family val="3"/>
    </font>
    <font>
      <sz val="9"/>
      <color theme="1"/>
      <name val="Marianne"/>
      <family val="3"/>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60">
    <xf numFmtId="0" fontId="0" fillId="0" borderId="0" xfId="0"/>
    <xf numFmtId="0" fontId="2" fillId="2" borderId="0" xfId="0" applyFont="1" applyFill="1" applyAlignment="1">
      <alignment horizontal="center" vertical="center"/>
    </xf>
    <xf numFmtId="0" fontId="4" fillId="2" borderId="0" xfId="0" applyFont="1" applyFill="1" applyAlignment="1">
      <alignment horizontal="center" vertical="center"/>
    </xf>
    <xf numFmtId="0" fontId="5" fillId="4" borderId="2" xfId="0" applyFont="1" applyFill="1" applyBorder="1" applyAlignment="1">
      <alignment horizontal="centerContinuous" vertical="center"/>
    </xf>
    <xf numFmtId="0" fontId="5" fillId="4" borderId="3" xfId="0" applyFont="1" applyFill="1" applyBorder="1" applyAlignment="1">
      <alignment horizontal="centerContinuous" vertical="center"/>
    </xf>
    <xf numFmtId="164" fontId="8" fillId="5" borderId="1" xfId="0" applyNumberFormat="1" applyFont="1" applyFill="1" applyBorder="1" applyAlignment="1">
      <alignment horizontal="center" vertical="center"/>
    </xf>
    <xf numFmtId="164" fontId="8" fillId="5" borderId="1" xfId="0" applyNumberFormat="1" applyFont="1" applyFill="1" applyBorder="1" applyAlignment="1">
      <alignment horizontal="center" vertical="center" wrapText="1"/>
    </xf>
    <xf numFmtId="164" fontId="8" fillId="5" borderId="1" xfId="0" applyNumberFormat="1" applyFont="1" applyFill="1" applyBorder="1" applyAlignment="1">
      <alignment horizontal="centerContinuous" vertical="center"/>
    </xf>
    <xf numFmtId="0" fontId="2" fillId="2" borderId="0" xfId="0" applyFont="1" applyFill="1" applyAlignment="1">
      <alignment vertical="center"/>
    </xf>
    <xf numFmtId="0" fontId="4" fillId="2" borderId="0" xfId="0" applyFont="1" applyFill="1" applyAlignment="1">
      <alignment vertical="center"/>
    </xf>
    <xf numFmtId="0" fontId="4" fillId="2" borderId="1" xfId="0" applyFont="1" applyFill="1" applyBorder="1" applyAlignment="1">
      <alignment vertical="center" wrapText="1"/>
    </xf>
    <xf numFmtId="0" fontId="2" fillId="2" borderId="0" xfId="0" applyFont="1" applyFill="1" applyAlignment="1">
      <alignment vertical="center" wrapText="1"/>
    </xf>
    <xf numFmtId="0" fontId="10" fillId="4" borderId="1" xfId="0" applyFont="1" applyFill="1" applyBorder="1" applyAlignment="1">
      <alignment vertical="center" wrapText="1"/>
    </xf>
    <xf numFmtId="0" fontId="8" fillId="5" borderId="1" xfId="0" applyFont="1" applyFill="1" applyBorder="1" applyAlignment="1">
      <alignment vertical="center" wrapText="1"/>
    </xf>
    <xf numFmtId="0" fontId="2" fillId="2" borderId="1" xfId="0" applyFont="1" applyFill="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 fillId="4" borderId="1" xfId="0" quotePrefix="1" applyFont="1" applyFill="1" applyBorder="1" applyAlignment="1">
      <alignment horizontal="center" vertical="center" wrapText="1"/>
    </xf>
    <xf numFmtId="164" fontId="8" fillId="5" borderId="1" xfId="0" applyNumberFormat="1" applyFont="1" applyFill="1" applyBorder="1" applyAlignment="1">
      <alignment horizontal="centerContinuous" vertical="center" wrapText="1"/>
    </xf>
    <xf numFmtId="164" fontId="13" fillId="5"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wrapText="1"/>
    </xf>
    <xf numFmtId="44" fontId="4" fillId="0" borderId="1" xfId="1" applyFont="1" applyBorder="1" applyAlignment="1">
      <alignment horizontal="center" vertical="center" wrapText="1"/>
    </xf>
    <xf numFmtId="1" fontId="4" fillId="0" borderId="1" xfId="0" quotePrefix="1" applyNumberFormat="1" applyFont="1" applyBorder="1" applyAlignment="1">
      <alignment horizontal="center" vertical="center" wrapText="1"/>
    </xf>
    <xf numFmtId="44" fontId="4" fillId="0" borderId="1" xfId="1" quotePrefix="1" applyFont="1" applyBorder="1" applyAlignment="1">
      <alignment horizontal="center" vertical="center" wrapText="1"/>
    </xf>
    <xf numFmtId="0" fontId="2" fillId="0" borderId="4" xfId="0" quotePrefix="1" applyFont="1" applyBorder="1" applyAlignment="1">
      <alignment horizontal="center" vertical="center" wrapText="1"/>
    </xf>
    <xf numFmtId="1" fontId="4" fillId="2" borderId="1" xfId="0" applyNumberFormat="1" applyFont="1" applyFill="1" applyBorder="1" applyAlignment="1">
      <alignment horizontal="center" vertical="center" wrapText="1"/>
    </xf>
    <xf numFmtId="44" fontId="4" fillId="2" borderId="1" xfId="1" applyFont="1" applyFill="1" applyBorder="1" applyAlignment="1">
      <alignment horizontal="center" vertical="center" wrapText="1"/>
    </xf>
    <xf numFmtId="165" fontId="5" fillId="0" borderId="1" xfId="0" applyNumberFormat="1" applyFont="1" applyBorder="1" applyAlignment="1">
      <alignment horizontal="center" vertical="center" wrapText="1"/>
    </xf>
    <xf numFmtId="165" fontId="5" fillId="2" borderId="1" xfId="0" applyNumberFormat="1" applyFont="1" applyFill="1" applyBorder="1" applyAlignment="1">
      <alignment horizontal="center" vertical="center" wrapText="1"/>
    </xf>
    <xf numFmtId="165" fontId="5" fillId="0" borderId="1" xfId="0" quotePrefix="1" applyNumberFormat="1" applyFont="1" applyBorder="1" applyAlignment="1">
      <alignment horizontal="center" vertical="center" wrapText="1"/>
    </xf>
    <xf numFmtId="164" fontId="14" fillId="6" borderId="1" xfId="0" applyNumberFormat="1" applyFont="1" applyFill="1" applyBorder="1" applyAlignment="1">
      <alignment horizontal="centerContinuous" vertical="center" wrapText="1"/>
    </xf>
    <xf numFmtId="164" fontId="5" fillId="6" borderId="1" xfId="0" applyNumberFormat="1" applyFont="1" applyFill="1" applyBorder="1" applyAlignment="1">
      <alignment horizontal="centerContinuous" vertical="center" wrapText="1"/>
    </xf>
    <xf numFmtId="44" fontId="5" fillId="7" borderId="1" xfId="0" applyNumberFormat="1" applyFont="1" applyFill="1" applyBorder="1" applyAlignment="1">
      <alignment vertical="center"/>
    </xf>
    <xf numFmtId="164" fontId="15" fillId="6" borderId="1" xfId="0" applyNumberFormat="1" applyFont="1" applyFill="1" applyBorder="1" applyAlignment="1">
      <alignment horizontal="centerContinuous" vertical="center" wrapText="1"/>
    </xf>
    <xf numFmtId="0" fontId="2" fillId="0" borderId="1" xfId="0" applyFont="1" applyBorder="1" applyAlignment="1">
      <alignment horizontal="center" vertical="center" wrapText="1"/>
    </xf>
    <xf numFmtId="0" fontId="10" fillId="0" borderId="1" xfId="0" quotePrefix="1" applyFont="1" applyBorder="1" applyAlignment="1">
      <alignment horizontal="center" vertical="center" wrapText="1"/>
    </xf>
    <xf numFmtId="44" fontId="5" fillId="0" borderId="1" xfId="1" applyFont="1" applyBorder="1" applyAlignment="1">
      <alignment horizontal="center" vertical="center" wrapText="1"/>
    </xf>
    <xf numFmtId="44" fontId="4" fillId="8" borderId="1" xfId="1" applyFont="1" applyFill="1" applyBorder="1" applyAlignment="1">
      <alignment horizontal="center" vertical="center" wrapText="1"/>
    </xf>
    <xf numFmtId="44" fontId="14" fillId="7" borderId="1" xfId="0" applyNumberFormat="1" applyFont="1" applyFill="1" applyBorder="1" applyAlignment="1">
      <alignment vertical="center"/>
    </xf>
    <xf numFmtId="0" fontId="2" fillId="0" borderId="1" xfId="0" applyFont="1" applyBorder="1" applyAlignment="1">
      <alignment horizontal="center" vertical="center" wrapText="1"/>
    </xf>
    <xf numFmtId="0" fontId="17" fillId="2" borderId="1" xfId="0" applyFont="1" applyFill="1" applyBorder="1" applyAlignment="1">
      <alignment vertical="center" wrapText="1"/>
    </xf>
    <xf numFmtId="164" fontId="8" fillId="5" borderId="5" xfId="0" applyNumberFormat="1" applyFont="1" applyFill="1" applyBorder="1" applyAlignment="1">
      <alignment horizontal="left" vertical="center" wrapText="1"/>
    </xf>
    <xf numFmtId="164" fontId="8" fillId="5" borderId="6" xfId="0" applyNumberFormat="1" applyFont="1" applyFill="1" applyBorder="1" applyAlignment="1">
      <alignment horizontal="left" vertical="center" wrapText="1"/>
    </xf>
    <xf numFmtId="0" fontId="6" fillId="4" borderId="1" xfId="0" applyFont="1" applyFill="1" applyBorder="1" applyAlignment="1">
      <alignment horizontal="left" vertical="center" wrapText="1"/>
    </xf>
    <xf numFmtId="0" fontId="5" fillId="3" borderId="1" xfId="0" applyFont="1" applyFill="1" applyBorder="1" applyAlignment="1" applyProtection="1">
      <alignment horizontal="center" vertical="center"/>
      <protection locked="0"/>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2" fillId="0" borderId="1" xfId="0" applyFont="1" applyBorder="1" applyAlignment="1">
      <alignment horizontal="center" vertical="center" wrapText="1"/>
    </xf>
    <xf numFmtId="44" fontId="2" fillId="3" borderId="1" xfId="1" applyFont="1" applyFill="1" applyBorder="1" applyAlignment="1" applyProtection="1">
      <alignment vertical="center"/>
      <protection locked="0"/>
    </xf>
    <xf numFmtId="9" fontId="2" fillId="3" borderId="1" xfId="2" applyFont="1" applyFill="1" applyBorder="1" applyAlignment="1" applyProtection="1">
      <alignment vertical="center"/>
      <protection locked="0"/>
    </xf>
    <xf numFmtId="44" fontId="2" fillId="3" borderId="1" xfId="1" applyFont="1" applyFill="1" applyBorder="1" applyAlignment="1" applyProtection="1">
      <alignment horizontal="center" vertical="center"/>
      <protection locked="0"/>
    </xf>
    <xf numFmtId="9" fontId="2" fillId="3" borderId="1" xfId="2" applyFont="1" applyFill="1" applyBorder="1" applyAlignment="1" applyProtection="1">
      <alignment horizontal="center" vertical="center"/>
      <protection locked="0"/>
    </xf>
  </cellXfs>
  <cellStyles count="4">
    <cellStyle name="Monétaire" xfId="1" builtinId="4"/>
    <cellStyle name="Normal" xfId="0" builtinId="0"/>
    <cellStyle name="Normal 2" xfId="3" xr:uid="{F4E85A30-3867-488C-8116-F6BC8B50F010}"/>
    <cellStyle name="Pourcentage" xfId="2" builtinId="5"/>
  </cellStyles>
  <dxfs count="0"/>
  <tableStyles count="0" defaultTableStyle="TableStyleMedium2" defaultPivotStyle="PivotStyleLight16"/>
  <colors>
    <mruColors>
      <color rgb="FF2038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234526</xdr:colOff>
      <xdr:row>1</xdr:row>
      <xdr:rowOff>63577</xdr:rowOff>
    </xdr:from>
    <xdr:to>
      <xdr:col>7</xdr:col>
      <xdr:colOff>176973</xdr:colOff>
      <xdr:row>2</xdr:row>
      <xdr:rowOff>82364</xdr:rowOff>
    </xdr:to>
    <xdr:grpSp>
      <xdr:nvGrpSpPr>
        <xdr:cNvPr id="2" name="Groupe 1">
          <a:extLst>
            <a:ext uri="{FF2B5EF4-FFF2-40B4-BE49-F238E27FC236}">
              <a16:creationId xmlns:a16="http://schemas.microsoft.com/office/drawing/2014/main" id="{333E13C2-EACC-4E8E-983E-A4B29DD5F274}"/>
            </a:ext>
          </a:extLst>
        </xdr:cNvPr>
        <xdr:cNvGrpSpPr/>
      </xdr:nvGrpSpPr>
      <xdr:grpSpPr>
        <a:xfrm>
          <a:off x="234526" y="250954"/>
          <a:ext cx="10216955" cy="1798869"/>
          <a:chOff x="24437" y="332495"/>
          <a:chExt cx="5148441" cy="2731131"/>
        </a:xfrm>
      </xdr:grpSpPr>
      <xdr:grpSp>
        <xdr:nvGrpSpPr>
          <xdr:cNvPr id="3" name="Groupe 2">
            <a:extLst>
              <a:ext uri="{FF2B5EF4-FFF2-40B4-BE49-F238E27FC236}">
                <a16:creationId xmlns:a16="http://schemas.microsoft.com/office/drawing/2014/main" id="{CBF42E33-B0CA-4500-9A47-1C50A6F42C2C}"/>
              </a:ext>
            </a:extLst>
          </xdr:cNvPr>
          <xdr:cNvGrpSpPr/>
        </xdr:nvGrpSpPr>
        <xdr:grpSpPr>
          <a:xfrm>
            <a:off x="24437" y="332495"/>
            <a:ext cx="5133850" cy="2639838"/>
            <a:chOff x="596248" y="1766647"/>
            <a:chExt cx="4412884" cy="2639838"/>
          </a:xfrm>
        </xdr:grpSpPr>
        <xdr:cxnSp macro="">
          <xdr:nvCxnSpPr>
            <xdr:cNvPr id="5" name="Connecteur droit 4">
              <a:extLst>
                <a:ext uri="{FF2B5EF4-FFF2-40B4-BE49-F238E27FC236}">
                  <a16:creationId xmlns:a16="http://schemas.microsoft.com/office/drawing/2014/main" id="{28E27752-91EC-4C42-A3C3-BB7B31FAE2C8}"/>
                </a:ext>
              </a:extLst>
            </xdr:cNvPr>
            <xdr:cNvCxnSpPr/>
          </xdr:nvCxnSpPr>
          <xdr:spPr>
            <a:xfrm>
              <a:off x="1801265"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064DC284-B841-4472-811D-83AB3EDAC74D}"/>
                </a:ext>
              </a:extLst>
            </xdr:cNvPr>
            <xdr:cNvCxnSpPr/>
          </xdr:nvCxnSpPr>
          <xdr:spPr>
            <a:xfrm flipH="1">
              <a:off x="596248" y="3098839"/>
              <a:ext cx="4412884"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5BFF6410-9847-47D3-B647-B0C960FD018D}"/>
                </a:ext>
              </a:extLst>
            </xdr:cNvPr>
            <xdr:cNvSpPr/>
          </xdr:nvSpPr>
          <xdr:spPr>
            <a:xfrm>
              <a:off x="596470" y="1766649"/>
              <a:ext cx="1209483" cy="1337147"/>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796E8AD1-0293-4A6F-A36B-A6D564A5CE95}"/>
              </a:ext>
            </a:extLst>
          </xdr:cNvPr>
          <xdr:cNvSpPr/>
        </xdr:nvSpPr>
        <xdr:spPr>
          <a:xfrm>
            <a:off x="1449838" y="1639190"/>
            <a:ext cx="3723040"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baseline="0">
                <a:solidFill>
                  <a:srgbClr val="203864"/>
                </a:solidFill>
                <a:latin typeface="Marianne" panose="02000000000000000000" pitchFamily="50" charset="0"/>
                <a:ea typeface="+mn-ea"/>
                <a:cs typeface="+mn-cs"/>
              </a:rPr>
              <a:t>TRANSPORT-HANDICAP-RAIDF-2025</a:t>
            </a: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n°3 - académie de Versailles</a:t>
            </a:r>
            <a:endParaRPr lang="fr-FR" sz="1800" b="1">
              <a:solidFill>
                <a:srgbClr val="203864"/>
              </a:solidFill>
              <a:latin typeface="Marianne" panose="02000000000000000000" pitchFamily="50" charset="0"/>
            </a:endParaRPr>
          </a:p>
          <a:p>
            <a:pPr algn="r"/>
            <a:r>
              <a:rPr lang="fr-FR" sz="1800" b="0">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39462</xdr:colOff>
      <xdr:row>1</xdr:row>
      <xdr:rowOff>46718</xdr:rowOff>
    </xdr:from>
    <xdr:to>
      <xdr:col>4</xdr:col>
      <xdr:colOff>37491</xdr:colOff>
      <xdr:row>2</xdr:row>
      <xdr:rowOff>64434</xdr:rowOff>
    </xdr:to>
    <xdr:grpSp>
      <xdr:nvGrpSpPr>
        <xdr:cNvPr id="8" name="Groupe 7">
          <a:extLst>
            <a:ext uri="{FF2B5EF4-FFF2-40B4-BE49-F238E27FC236}">
              <a16:creationId xmlns:a16="http://schemas.microsoft.com/office/drawing/2014/main" id="{95D57E24-8679-4DD2-85EB-4D48AF08C5EE}"/>
            </a:ext>
          </a:extLst>
        </xdr:cNvPr>
        <xdr:cNvGrpSpPr/>
      </xdr:nvGrpSpPr>
      <xdr:grpSpPr>
        <a:xfrm>
          <a:off x="293462" y="228147"/>
          <a:ext cx="8507029" cy="1795716"/>
          <a:chOff x="24437" y="332495"/>
          <a:chExt cx="4229546" cy="2735933"/>
        </a:xfrm>
      </xdr:grpSpPr>
      <xdr:grpSp>
        <xdr:nvGrpSpPr>
          <xdr:cNvPr id="9" name="Groupe 8">
            <a:extLst>
              <a:ext uri="{FF2B5EF4-FFF2-40B4-BE49-F238E27FC236}">
                <a16:creationId xmlns:a16="http://schemas.microsoft.com/office/drawing/2014/main" id="{292DF43C-9D27-446D-A100-0A7EE47E5B84}"/>
              </a:ext>
            </a:extLst>
          </xdr:cNvPr>
          <xdr:cNvGrpSpPr/>
        </xdr:nvGrpSpPr>
        <xdr:grpSpPr>
          <a:xfrm>
            <a:off x="24437" y="332495"/>
            <a:ext cx="4206122" cy="2639838"/>
            <a:chOff x="596248" y="1766647"/>
            <a:chExt cx="3615436" cy="2639838"/>
          </a:xfrm>
        </xdr:grpSpPr>
        <xdr:cxnSp macro="">
          <xdr:nvCxnSpPr>
            <xdr:cNvPr id="11" name="Connecteur droit 10">
              <a:extLst>
                <a:ext uri="{FF2B5EF4-FFF2-40B4-BE49-F238E27FC236}">
                  <a16:creationId xmlns:a16="http://schemas.microsoft.com/office/drawing/2014/main" id="{E0104AFB-E03E-4EA5-8FAB-0DCFC1AB411F}"/>
                </a:ext>
              </a:extLst>
            </xdr:cNvPr>
            <xdr:cNvCxnSpPr/>
          </xdr:nvCxnSpPr>
          <xdr:spPr>
            <a:xfrm>
              <a:off x="1736586"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2" name="Connecteur droit 11">
              <a:extLst>
                <a:ext uri="{FF2B5EF4-FFF2-40B4-BE49-F238E27FC236}">
                  <a16:creationId xmlns:a16="http://schemas.microsoft.com/office/drawing/2014/main" id="{9D65E617-0CAA-4DAD-B33D-3FDF243734D6}"/>
                </a:ext>
              </a:extLst>
            </xdr:cNvPr>
            <xdr:cNvCxnSpPr/>
          </xdr:nvCxnSpPr>
          <xdr:spPr>
            <a:xfrm flipH="1">
              <a:off x="596248" y="3098839"/>
              <a:ext cx="3615436"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Rectangle 12">
              <a:extLst>
                <a:ext uri="{FF2B5EF4-FFF2-40B4-BE49-F238E27FC236}">
                  <a16:creationId xmlns:a16="http://schemas.microsoft.com/office/drawing/2014/main" id="{B28F1489-E683-4755-9EDD-82D0543CD5C7}"/>
                </a:ext>
              </a:extLst>
            </xdr:cNvPr>
            <xdr:cNvSpPr/>
          </xdr:nvSpPr>
          <xdr:spPr>
            <a:xfrm>
              <a:off x="596470" y="1766649"/>
              <a:ext cx="1140859" cy="1337147"/>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0" name="Rectangle 9">
            <a:extLst>
              <a:ext uri="{FF2B5EF4-FFF2-40B4-BE49-F238E27FC236}">
                <a16:creationId xmlns:a16="http://schemas.microsoft.com/office/drawing/2014/main" id="{1F16BEFD-3E2F-46C0-BCF0-E2456A2B2B83}"/>
              </a:ext>
            </a:extLst>
          </xdr:cNvPr>
          <xdr:cNvSpPr/>
        </xdr:nvSpPr>
        <xdr:spPr>
          <a:xfrm>
            <a:off x="1397430" y="1643992"/>
            <a:ext cx="2856553"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baseline="0">
                <a:solidFill>
                  <a:srgbClr val="203864"/>
                </a:solidFill>
                <a:latin typeface="Marianne" panose="02000000000000000000" pitchFamily="50" charset="0"/>
                <a:ea typeface="+mn-ea"/>
                <a:cs typeface="+mn-cs"/>
              </a:rPr>
              <a:t>TRANSPORT-HANDICAP-RAIDF-2025</a:t>
            </a: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n°3 - académie de Versailles</a:t>
            </a:r>
            <a:endParaRPr lang="fr-FR" sz="1800" b="1">
              <a:solidFill>
                <a:srgbClr val="203864"/>
              </a:solidFill>
              <a:latin typeface="Marianne" panose="02000000000000000000" pitchFamily="50" charset="0"/>
            </a:endParaRPr>
          </a:p>
          <a:p>
            <a:pPr algn="r"/>
            <a:r>
              <a:rPr lang="fr-FR" sz="1800" b="0">
                <a:solidFill>
                  <a:srgbClr val="203864"/>
                </a:solidFill>
                <a:effectLst/>
                <a:latin typeface="Marianne" panose="02000000000000000000" pitchFamily="50" charset="0"/>
                <a:ea typeface="+mn-ea"/>
                <a:cs typeface="+mn-cs"/>
              </a:rPr>
              <a:t>Détail quantitatif estimatif</a:t>
            </a:r>
            <a:r>
              <a:rPr lang="fr-FR" sz="1800" b="0" baseline="0">
                <a:solidFill>
                  <a:srgbClr val="203864"/>
                </a:solidFill>
                <a:effectLst/>
                <a:latin typeface="Marianne" panose="02000000000000000000" pitchFamily="50" charset="0"/>
                <a:ea typeface="+mn-ea"/>
                <a:cs typeface="+mn-cs"/>
              </a:rPr>
              <a:t> - non contractuel</a:t>
            </a:r>
            <a:endParaRPr lang="fr-FR" sz="1800">
              <a:solidFill>
                <a:srgbClr val="203864"/>
              </a:solidFill>
              <a:effectLst/>
              <a:latin typeface="Marianne" panose="02000000000000000000" pitchFamily="50" charset="0"/>
            </a:endParaRP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AC6F5-8DF7-4FA1-9462-B734C54BAB4B}">
  <dimension ref="A1:P51"/>
  <sheetViews>
    <sheetView tabSelected="1" zoomScale="61" zoomScaleNormal="85" workbookViewId="0">
      <selection activeCell="K2" sqref="K2"/>
    </sheetView>
  </sheetViews>
  <sheetFormatPr baseColWidth="10" defaultRowHeight="14.5" x14ac:dyDescent="0.35"/>
  <cols>
    <col min="1" max="1" width="3.6328125" style="1" customWidth="1"/>
    <col min="2" max="2" width="35.6328125" style="8" customWidth="1"/>
    <col min="3" max="3" width="65.6328125" style="8" customWidth="1"/>
    <col min="4" max="7" width="10.6328125" style="8" customWidth="1"/>
    <col min="8" max="8" width="3.6328125" style="8" customWidth="1"/>
    <col min="9" max="13" width="10.6328125" style="8" customWidth="1"/>
    <col min="14" max="14" width="3.6328125" style="8" customWidth="1"/>
    <col min="15" max="16384" width="10.90625" style="8"/>
  </cols>
  <sheetData>
    <row r="1" spans="1:16" s="1" customFormat="1" ht="15" customHeight="1" x14ac:dyDescent="0.35"/>
    <row r="2" spans="1:16" ht="140" customHeight="1" x14ac:dyDescent="0.35"/>
    <row r="4" spans="1:16" s="9" customFormat="1" ht="25" customHeight="1" x14ac:dyDescent="0.35">
      <c r="A4" s="2"/>
      <c r="B4" s="3" t="s">
        <v>0</v>
      </c>
      <c r="C4" s="4"/>
      <c r="D4" s="45"/>
      <c r="E4" s="45"/>
      <c r="F4" s="45"/>
      <c r="G4" s="45"/>
      <c r="H4" s="8"/>
      <c r="I4" s="8"/>
      <c r="J4" s="8"/>
      <c r="K4" s="8"/>
    </row>
    <row r="6" spans="1:16" ht="180" customHeight="1" x14ac:dyDescent="0.35">
      <c r="B6" s="44" t="s">
        <v>74</v>
      </c>
      <c r="C6" s="44"/>
      <c r="D6" s="44"/>
      <c r="E6" s="44"/>
      <c r="F6" s="44"/>
      <c r="G6" s="44"/>
    </row>
    <row r="8" spans="1:16" ht="35" customHeight="1" x14ac:dyDescent="0.35">
      <c r="B8" s="6" t="s">
        <v>29</v>
      </c>
      <c r="C8" s="5" t="s">
        <v>7</v>
      </c>
      <c r="D8" s="5" t="s">
        <v>1</v>
      </c>
      <c r="E8" s="6" t="s">
        <v>2</v>
      </c>
      <c r="F8" s="5" t="s">
        <v>3</v>
      </c>
    </row>
    <row r="9" spans="1:16" ht="35" customHeight="1" x14ac:dyDescent="0.35">
      <c r="B9" s="13" t="s">
        <v>31</v>
      </c>
      <c r="C9" s="14" t="s">
        <v>75</v>
      </c>
      <c r="D9" s="56"/>
      <c r="E9" s="57"/>
      <c r="F9" s="56"/>
    </row>
    <row r="10" spans="1:16" ht="35" customHeight="1" x14ac:dyDescent="0.35">
      <c r="B10" s="13" t="s">
        <v>34</v>
      </c>
      <c r="C10" s="14" t="s">
        <v>75</v>
      </c>
      <c r="D10" s="56"/>
      <c r="E10" s="57"/>
      <c r="F10" s="56"/>
    </row>
    <row r="11" spans="1:16" ht="35" customHeight="1" x14ac:dyDescent="0.35">
      <c r="B11" s="13" t="s">
        <v>32</v>
      </c>
      <c r="C11" s="14" t="s">
        <v>35</v>
      </c>
      <c r="D11" s="56"/>
      <c r="E11" s="57"/>
      <c r="F11" s="56"/>
    </row>
    <row r="12" spans="1:16" ht="35" customHeight="1" x14ac:dyDescent="0.35">
      <c r="B12" s="13" t="s">
        <v>33</v>
      </c>
      <c r="C12" s="14" t="s">
        <v>35</v>
      </c>
      <c r="D12" s="56"/>
      <c r="E12" s="57"/>
      <c r="F12" s="56"/>
    </row>
    <row r="13" spans="1:16" ht="35" customHeight="1" x14ac:dyDescent="0.35">
      <c r="B13" s="13" t="s">
        <v>9</v>
      </c>
      <c r="C13" s="14" t="s">
        <v>35</v>
      </c>
      <c r="D13" s="56"/>
      <c r="E13" s="57"/>
      <c r="F13" s="56"/>
    </row>
    <row r="14" spans="1:16" ht="5" customHeight="1" x14ac:dyDescent="0.35">
      <c r="A14" s="8"/>
      <c r="P14" s="11"/>
    </row>
    <row r="15" spans="1:16" ht="35" customHeight="1" x14ac:dyDescent="0.35">
      <c r="B15" s="6" t="s">
        <v>29</v>
      </c>
      <c r="C15" s="5" t="s">
        <v>7</v>
      </c>
      <c r="D15" s="5" t="s">
        <v>30</v>
      </c>
    </row>
    <row r="16" spans="1:16" ht="35" customHeight="1" x14ac:dyDescent="0.35">
      <c r="B16" s="13" t="s">
        <v>8</v>
      </c>
      <c r="C16" s="14" t="s">
        <v>40</v>
      </c>
      <c r="D16" s="57"/>
    </row>
    <row r="17" spans="1:16" ht="35" customHeight="1" x14ac:dyDescent="0.35">
      <c r="B17" s="13" t="s">
        <v>61</v>
      </c>
      <c r="C17" s="14" t="s">
        <v>40</v>
      </c>
      <c r="D17" s="57"/>
    </row>
    <row r="19" spans="1:16" ht="70" customHeight="1" x14ac:dyDescent="0.35">
      <c r="B19" s="6" t="s">
        <v>14</v>
      </c>
      <c r="C19" s="7" t="s">
        <v>7</v>
      </c>
      <c r="D19" s="5" t="s">
        <v>1</v>
      </c>
      <c r="E19" s="6" t="s">
        <v>2</v>
      </c>
      <c r="F19" s="5" t="s">
        <v>3</v>
      </c>
    </row>
    <row r="20" spans="1:16" ht="35" customHeight="1" x14ac:dyDescent="0.35">
      <c r="B20" s="42" t="s">
        <v>4</v>
      </c>
      <c r="C20" s="10" t="s">
        <v>37</v>
      </c>
      <c r="D20" s="58"/>
      <c r="E20" s="59"/>
      <c r="F20" s="58"/>
    </row>
    <row r="21" spans="1:16" ht="35" customHeight="1" x14ac:dyDescent="0.35">
      <c r="B21" s="43"/>
      <c r="C21" s="10" t="s">
        <v>38</v>
      </c>
      <c r="D21" s="58"/>
      <c r="E21" s="59"/>
      <c r="F21" s="58"/>
      <c r="P21" s="11"/>
    </row>
    <row r="22" spans="1:16" ht="5" customHeight="1" x14ac:dyDescent="0.35">
      <c r="A22" s="8"/>
      <c r="P22" s="11"/>
    </row>
    <row r="23" spans="1:16" ht="35" customHeight="1" x14ac:dyDescent="0.35">
      <c r="B23" s="42" t="s">
        <v>5</v>
      </c>
      <c r="C23" s="10" t="s">
        <v>37</v>
      </c>
      <c r="D23" s="58"/>
      <c r="E23" s="59"/>
      <c r="F23" s="58"/>
    </row>
    <row r="24" spans="1:16" ht="35" customHeight="1" x14ac:dyDescent="0.35">
      <c r="B24" s="43"/>
      <c r="C24" s="10" t="s">
        <v>38</v>
      </c>
      <c r="D24" s="58"/>
      <c r="E24" s="59"/>
      <c r="F24" s="58"/>
    </row>
    <row r="25" spans="1:16" ht="5" customHeight="1" x14ac:dyDescent="0.35">
      <c r="A25" s="8"/>
      <c r="P25" s="11"/>
    </row>
    <row r="26" spans="1:16" ht="35" customHeight="1" x14ac:dyDescent="0.35">
      <c r="B26" s="42" t="s">
        <v>10</v>
      </c>
      <c r="C26" s="10" t="s">
        <v>37</v>
      </c>
      <c r="D26" s="58"/>
      <c r="E26" s="59"/>
      <c r="F26" s="58"/>
      <c r="P26" s="11"/>
    </row>
    <row r="27" spans="1:16" ht="35" customHeight="1" x14ac:dyDescent="0.35">
      <c r="B27" s="43"/>
      <c r="C27" s="10" t="s">
        <v>38</v>
      </c>
      <c r="D27" s="58"/>
      <c r="E27" s="59"/>
      <c r="F27" s="58"/>
    </row>
    <row r="28" spans="1:16" ht="5" customHeight="1" x14ac:dyDescent="0.35">
      <c r="A28" s="8"/>
      <c r="P28" s="11"/>
    </row>
    <row r="29" spans="1:16" ht="35" customHeight="1" x14ac:dyDescent="0.35">
      <c r="B29" s="42" t="s">
        <v>11</v>
      </c>
      <c r="C29" s="10" t="s">
        <v>37</v>
      </c>
      <c r="D29" s="58"/>
      <c r="E29" s="59"/>
      <c r="F29" s="58"/>
    </row>
    <row r="30" spans="1:16" ht="35" customHeight="1" x14ac:dyDescent="0.35">
      <c r="B30" s="43"/>
      <c r="C30" s="10" t="s">
        <v>38</v>
      </c>
      <c r="D30" s="58"/>
      <c r="E30" s="59"/>
      <c r="F30" s="58"/>
    </row>
    <row r="31" spans="1:16" ht="5" customHeight="1" x14ac:dyDescent="0.35">
      <c r="A31" s="8"/>
      <c r="P31" s="11"/>
    </row>
    <row r="32" spans="1:16" ht="35" customHeight="1" x14ac:dyDescent="0.35">
      <c r="B32" s="42" t="s">
        <v>12</v>
      </c>
      <c r="C32" s="10" t="s">
        <v>37</v>
      </c>
      <c r="D32" s="58"/>
      <c r="E32" s="59"/>
      <c r="F32" s="58"/>
    </row>
    <row r="33" spans="1:16" ht="35" customHeight="1" x14ac:dyDescent="0.35">
      <c r="B33" s="43"/>
      <c r="C33" s="10" t="s">
        <v>38</v>
      </c>
      <c r="D33" s="58"/>
      <c r="E33" s="59"/>
      <c r="F33" s="58"/>
    </row>
    <row r="34" spans="1:16" ht="5" customHeight="1" x14ac:dyDescent="0.35">
      <c r="A34" s="8"/>
      <c r="P34" s="11"/>
    </row>
    <row r="35" spans="1:16" ht="35" customHeight="1" x14ac:dyDescent="0.35">
      <c r="B35" s="42" t="s">
        <v>6</v>
      </c>
      <c r="C35" s="10" t="s">
        <v>37</v>
      </c>
      <c r="D35" s="58"/>
      <c r="E35" s="59"/>
      <c r="F35" s="58"/>
    </row>
    <row r="36" spans="1:16" ht="35" customHeight="1" x14ac:dyDescent="0.35">
      <c r="B36" s="43"/>
      <c r="C36" s="10" t="s">
        <v>38</v>
      </c>
      <c r="D36" s="58"/>
      <c r="E36" s="59"/>
      <c r="F36" s="58"/>
    </row>
    <row r="37" spans="1:16" ht="5" customHeight="1" x14ac:dyDescent="0.35">
      <c r="A37" s="8"/>
      <c r="P37" s="11"/>
    </row>
    <row r="38" spans="1:16" ht="35" customHeight="1" x14ac:dyDescent="0.35">
      <c r="B38" s="42" t="s">
        <v>13</v>
      </c>
      <c r="C38" s="10" t="s">
        <v>37</v>
      </c>
      <c r="D38" s="58"/>
      <c r="E38" s="59"/>
      <c r="F38" s="58"/>
    </row>
    <row r="39" spans="1:16" ht="35" customHeight="1" x14ac:dyDescent="0.35">
      <c r="B39" s="43"/>
      <c r="C39" s="10" t="s">
        <v>38</v>
      </c>
      <c r="D39" s="58"/>
      <c r="E39" s="59"/>
      <c r="F39" s="58"/>
    </row>
    <row r="41" spans="1:16" ht="30" customHeight="1" x14ac:dyDescent="0.35">
      <c r="B41" s="49" t="s">
        <v>39</v>
      </c>
      <c r="C41" s="50"/>
      <c r="D41" s="50"/>
      <c r="E41" s="50"/>
      <c r="F41" s="50"/>
      <c r="G41" s="51"/>
    </row>
    <row r="42" spans="1:16" ht="90" customHeight="1" x14ac:dyDescent="0.35">
      <c r="B42" s="46" t="s">
        <v>78</v>
      </c>
      <c r="C42" s="47"/>
      <c r="D42" s="47"/>
      <c r="E42" s="47"/>
      <c r="F42" s="47"/>
      <c r="G42" s="48"/>
    </row>
    <row r="43" spans="1:16" ht="70" customHeight="1" x14ac:dyDescent="0.35">
      <c r="B43" s="12" t="s">
        <v>24</v>
      </c>
      <c r="C43" s="46" t="s">
        <v>76</v>
      </c>
      <c r="D43" s="47"/>
      <c r="E43" s="47"/>
      <c r="F43" s="47"/>
      <c r="G43" s="48"/>
    </row>
    <row r="44" spans="1:16" ht="70" customHeight="1" x14ac:dyDescent="0.35">
      <c r="B44" s="12" t="s">
        <v>19</v>
      </c>
      <c r="C44" s="46" t="s">
        <v>77</v>
      </c>
      <c r="D44" s="47"/>
      <c r="E44" s="47"/>
      <c r="F44" s="47"/>
      <c r="G44" s="48"/>
    </row>
    <row r="45" spans="1:16" ht="87.5" customHeight="1" x14ac:dyDescent="0.35">
      <c r="B45" s="12" t="s">
        <v>17</v>
      </c>
      <c r="C45" s="46" t="s">
        <v>26</v>
      </c>
      <c r="D45" s="47"/>
      <c r="E45" s="47"/>
      <c r="F45" s="47"/>
      <c r="G45" s="48"/>
    </row>
    <row r="46" spans="1:16" ht="100" customHeight="1" x14ac:dyDescent="0.35">
      <c r="B46" s="12" t="s">
        <v>18</v>
      </c>
      <c r="C46" s="46" t="s">
        <v>25</v>
      </c>
      <c r="D46" s="47"/>
      <c r="E46" s="47"/>
      <c r="F46" s="47"/>
      <c r="G46" s="48"/>
    </row>
    <row r="47" spans="1:16" ht="212" customHeight="1" x14ac:dyDescent="0.35">
      <c r="B47" s="12" t="s">
        <v>20</v>
      </c>
      <c r="C47" s="46" t="s">
        <v>28</v>
      </c>
      <c r="D47" s="47"/>
      <c r="E47" s="47"/>
      <c r="F47" s="47"/>
      <c r="G47" s="48"/>
    </row>
    <row r="48" spans="1:16" ht="40" customHeight="1" x14ac:dyDescent="0.35">
      <c r="B48" s="12" t="s">
        <v>21</v>
      </c>
      <c r="C48" s="46" t="s">
        <v>36</v>
      </c>
      <c r="D48" s="47"/>
      <c r="E48" s="47"/>
      <c r="F48" s="47"/>
      <c r="G48" s="48"/>
    </row>
    <row r="49" spans="2:7" ht="40" customHeight="1" x14ac:dyDescent="0.35">
      <c r="B49" s="12" t="s">
        <v>22</v>
      </c>
      <c r="C49" s="46" t="s">
        <v>62</v>
      </c>
      <c r="D49" s="47"/>
      <c r="E49" s="47"/>
      <c r="F49" s="47"/>
      <c r="G49" s="48"/>
    </row>
    <row r="50" spans="2:7" ht="72" customHeight="1" x14ac:dyDescent="0.35">
      <c r="B50" s="12" t="s">
        <v>16</v>
      </c>
      <c r="C50" s="46" t="s">
        <v>23</v>
      </c>
      <c r="D50" s="47"/>
      <c r="E50" s="47"/>
      <c r="F50" s="47"/>
      <c r="G50" s="48"/>
    </row>
    <row r="51" spans="2:7" ht="120" customHeight="1" x14ac:dyDescent="0.35">
      <c r="B51" s="12" t="s">
        <v>15</v>
      </c>
      <c r="C51" s="46" t="s">
        <v>27</v>
      </c>
      <c r="D51" s="47"/>
      <c r="E51" s="47"/>
      <c r="F51" s="47"/>
      <c r="G51" s="48"/>
    </row>
  </sheetData>
  <sheetProtection algorithmName="SHA-512" hashValue="sIswvK+oP8SZ1ctyisACaPj3x0EEr+pbE6bhyZhLMD678fCc74457fFxhriqTUZN0JfEBuZFP1BecXYfQEWlIQ==" saltValue="eu3gd3KqoWpjtkis7mk+YA==" spinCount="100000" sheet="1" objects="1" scenarios="1"/>
  <mergeCells count="20">
    <mergeCell ref="D4:G4"/>
    <mergeCell ref="B42:G42"/>
    <mergeCell ref="C51:G51"/>
    <mergeCell ref="C50:G50"/>
    <mergeCell ref="C49:G49"/>
    <mergeCell ref="C48:G48"/>
    <mergeCell ref="C47:G47"/>
    <mergeCell ref="C44:G44"/>
    <mergeCell ref="C46:G46"/>
    <mergeCell ref="B41:G41"/>
    <mergeCell ref="B35:B36"/>
    <mergeCell ref="B38:B39"/>
    <mergeCell ref="C43:G43"/>
    <mergeCell ref="C45:G45"/>
    <mergeCell ref="B26:B27"/>
    <mergeCell ref="B29:B30"/>
    <mergeCell ref="B32:B33"/>
    <mergeCell ref="B20:B21"/>
    <mergeCell ref="B23:B24"/>
    <mergeCell ref="B6:G6"/>
  </mergeCell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E2770-43CD-468E-8E75-52B88A503D9A}">
  <dimension ref="B2:Z37"/>
  <sheetViews>
    <sheetView topLeftCell="B1" zoomScale="70" zoomScaleNormal="70" workbookViewId="0">
      <selection activeCell="F3" sqref="F3"/>
    </sheetView>
  </sheetViews>
  <sheetFormatPr baseColWidth="10" defaultRowHeight="14.5" x14ac:dyDescent="0.35"/>
  <cols>
    <col min="1" max="1" width="3.6328125" style="8" customWidth="1"/>
    <col min="2" max="2" width="30.6328125" style="8" customWidth="1"/>
    <col min="3" max="4" width="45.6328125" style="8" customWidth="1"/>
    <col min="5" max="24" width="15.6328125" style="8" customWidth="1"/>
    <col min="25" max="25" width="3.6328125" style="8" customWidth="1"/>
    <col min="26" max="26" width="46.6328125" style="8" customWidth="1"/>
    <col min="27" max="16384" width="10.90625" style="8"/>
  </cols>
  <sheetData>
    <row r="2" spans="2:26" ht="140" customHeight="1" x14ac:dyDescent="0.35"/>
    <row r="4" spans="2:26" ht="110" customHeight="1" x14ac:dyDescent="0.35">
      <c r="B4" s="52" t="s">
        <v>49</v>
      </c>
      <c r="C4" s="53"/>
      <c r="D4" s="54"/>
    </row>
    <row r="6" spans="2:26" ht="40" customHeight="1" x14ac:dyDescent="0.35">
      <c r="B6" s="19" t="s">
        <v>108</v>
      </c>
      <c r="C6" s="19"/>
      <c r="D6" s="19"/>
      <c r="E6" s="19" t="s">
        <v>50</v>
      </c>
      <c r="F6" s="19"/>
      <c r="G6" s="19"/>
      <c r="H6" s="19"/>
      <c r="I6" s="19"/>
      <c r="J6" s="19"/>
      <c r="K6" s="19"/>
      <c r="L6" s="19"/>
      <c r="M6" s="19"/>
      <c r="N6" s="19"/>
      <c r="O6" s="19" t="s">
        <v>51</v>
      </c>
      <c r="P6" s="19"/>
      <c r="Q6" s="19"/>
      <c r="R6" s="19"/>
      <c r="S6" s="19"/>
      <c r="T6" s="19"/>
      <c r="U6" s="19"/>
      <c r="V6" s="19"/>
      <c r="W6" s="19"/>
      <c r="X6" s="19"/>
      <c r="Z6" s="6" t="s">
        <v>31</v>
      </c>
    </row>
    <row r="7" spans="2:26" s="11" customFormat="1" ht="55" customHeight="1" x14ac:dyDescent="0.35">
      <c r="B7" s="6" t="s">
        <v>41</v>
      </c>
      <c r="C7" s="6" t="s">
        <v>42</v>
      </c>
      <c r="D7" s="6" t="s">
        <v>43</v>
      </c>
      <c r="E7" s="6" t="s">
        <v>52</v>
      </c>
      <c r="F7" s="6" t="s">
        <v>53</v>
      </c>
      <c r="G7" s="20" t="s">
        <v>54</v>
      </c>
      <c r="H7" s="6" t="s">
        <v>34</v>
      </c>
      <c r="I7" s="6" t="s">
        <v>32</v>
      </c>
      <c r="J7" s="6" t="s">
        <v>33</v>
      </c>
      <c r="K7" s="6" t="s">
        <v>9</v>
      </c>
      <c r="L7" s="6" t="s">
        <v>55</v>
      </c>
      <c r="M7" s="6" t="s">
        <v>56</v>
      </c>
      <c r="N7" s="6" t="s">
        <v>57</v>
      </c>
      <c r="O7" s="6" t="s">
        <v>58</v>
      </c>
      <c r="P7" s="6" t="s">
        <v>59</v>
      </c>
      <c r="Q7" s="20" t="s">
        <v>54</v>
      </c>
      <c r="R7" s="6" t="s">
        <v>34</v>
      </c>
      <c r="S7" s="6" t="s">
        <v>32</v>
      </c>
      <c r="T7" s="6" t="s">
        <v>33</v>
      </c>
      <c r="U7" s="6" t="s">
        <v>9</v>
      </c>
      <c r="V7" s="6" t="s">
        <v>55</v>
      </c>
      <c r="W7" s="6" t="s">
        <v>56</v>
      </c>
      <c r="X7" s="6" t="s">
        <v>60</v>
      </c>
      <c r="Z7" s="41" t="s">
        <v>76</v>
      </c>
    </row>
    <row r="8" spans="2:26" ht="35" customHeight="1" x14ac:dyDescent="0.35">
      <c r="B8" s="15" t="s">
        <v>44</v>
      </c>
      <c r="C8" s="16" t="s">
        <v>79</v>
      </c>
      <c r="D8" s="16" t="s">
        <v>86</v>
      </c>
      <c r="E8" s="28">
        <v>12.6</v>
      </c>
      <c r="F8" s="21">
        <v>23</v>
      </c>
      <c r="G8" s="21">
        <v>3</v>
      </c>
      <c r="H8" s="22">
        <f>BPU!$F$10</f>
        <v>0</v>
      </c>
      <c r="I8" s="22">
        <f>BPU!$F$11*5</f>
        <v>0</v>
      </c>
      <c r="J8" s="22">
        <f>BPU!$F$12*3</f>
        <v>0</v>
      </c>
      <c r="K8" s="22">
        <f>IF(G8&gt;=5,G8*BPU!$F$13,0)</f>
        <v>0</v>
      </c>
      <c r="L8" s="22">
        <f>BPU!F23</f>
        <v>0</v>
      </c>
      <c r="M8" s="22">
        <f>BPU!F24*E8</f>
        <v>0</v>
      </c>
      <c r="N8" s="37">
        <f>IF(SUM(H8:M8)&gt;$Z$8,SUM(H8:M8),$Z$8)</f>
        <v>0</v>
      </c>
      <c r="O8" s="28">
        <v>18.100000000000001</v>
      </c>
      <c r="P8" s="21">
        <v>24</v>
      </c>
      <c r="Q8" s="21">
        <v>5</v>
      </c>
      <c r="R8" s="22">
        <f>BPU!$F$10</f>
        <v>0</v>
      </c>
      <c r="S8" s="22">
        <f>BPU!$F$11*5</f>
        <v>0</v>
      </c>
      <c r="T8" s="22">
        <f>BPU!$F$12*3</f>
        <v>0</v>
      </c>
      <c r="U8" s="22">
        <f>IF(Q8&gt;=5,Q8*BPU!$F$13,0)</f>
        <v>0</v>
      </c>
      <c r="V8" s="22">
        <f>BPU!F23</f>
        <v>0</v>
      </c>
      <c r="W8" s="22">
        <f>BPU!F24*O8</f>
        <v>0</v>
      </c>
      <c r="X8" s="37">
        <f>IF(SUM(R8:W8)&gt;$Z$8,SUM(R8:W8),$Z$8)</f>
        <v>0</v>
      </c>
      <c r="Z8" s="22">
        <f>BPU!F9</f>
        <v>0</v>
      </c>
    </row>
    <row r="9" spans="2:26" ht="35" customHeight="1" x14ac:dyDescent="0.35">
      <c r="B9" s="18" t="s">
        <v>46</v>
      </c>
      <c r="C9" s="16" t="s">
        <v>80</v>
      </c>
      <c r="D9" s="16" t="s">
        <v>87</v>
      </c>
      <c r="E9" s="28">
        <v>4.7</v>
      </c>
      <c r="F9" s="21">
        <v>8</v>
      </c>
      <c r="G9" s="21">
        <v>1</v>
      </c>
      <c r="H9" s="22">
        <f>BPU!$F$10</f>
        <v>0</v>
      </c>
      <c r="I9" s="22">
        <f>BPU!$F$11*5</f>
        <v>0</v>
      </c>
      <c r="J9" s="22">
        <f>BPU!$F$12*3</f>
        <v>0</v>
      </c>
      <c r="K9" s="22">
        <f>IF(G9&gt;=5,G9*BPU!$F$13,0)</f>
        <v>0</v>
      </c>
      <c r="L9" s="22">
        <f>BPU!F20</f>
        <v>0</v>
      </c>
      <c r="M9" s="22">
        <f>BPU!F21*E9</f>
        <v>0</v>
      </c>
      <c r="N9" s="37">
        <f t="shared" ref="N9:N26" si="0">IF(SUM(H9:M9)&gt;$Z$8,SUM(H9:M9),$Z$8)</f>
        <v>0</v>
      </c>
      <c r="O9" s="28">
        <v>4.8</v>
      </c>
      <c r="P9" s="21">
        <v>9</v>
      </c>
      <c r="Q9" s="21">
        <v>1</v>
      </c>
      <c r="R9" s="22">
        <f>BPU!$F$10</f>
        <v>0</v>
      </c>
      <c r="S9" s="22">
        <f>BPU!$F$11*5</f>
        <v>0</v>
      </c>
      <c r="T9" s="22">
        <f>BPU!$F$12*3</f>
        <v>0</v>
      </c>
      <c r="U9" s="22">
        <f>IF(Q9&gt;=5,Q9*BPU!$F$13,0)</f>
        <v>0</v>
      </c>
      <c r="V9" s="22">
        <f>BPU!F20</f>
        <v>0</v>
      </c>
      <c r="W9" s="22">
        <f>BPU!F21*O9</f>
        <v>0</v>
      </c>
      <c r="X9" s="37">
        <f t="shared" ref="X9:X26" si="1">IF(SUM(R9:W9)&gt;$Z$8,SUM(R9:W9),$Z$8)</f>
        <v>0</v>
      </c>
    </row>
    <row r="10" spans="2:26" ht="35" customHeight="1" x14ac:dyDescent="0.35">
      <c r="B10" s="18" t="s">
        <v>46</v>
      </c>
      <c r="C10" s="16" t="s">
        <v>107</v>
      </c>
      <c r="D10" s="16" t="s">
        <v>88</v>
      </c>
      <c r="E10" s="28">
        <v>10</v>
      </c>
      <c r="F10" s="21">
        <v>18</v>
      </c>
      <c r="G10" s="21">
        <v>6</v>
      </c>
      <c r="H10" s="22">
        <f>BPU!$F$10</f>
        <v>0</v>
      </c>
      <c r="I10" s="22">
        <f>BPU!$F$11*5</f>
        <v>0</v>
      </c>
      <c r="J10" s="22">
        <f>BPU!$F$12*3</f>
        <v>0</v>
      </c>
      <c r="K10" s="22">
        <f>IF(G10&gt;=5,G10*BPU!$F$13,0)</f>
        <v>0</v>
      </c>
      <c r="L10" s="22">
        <f>BPU!F20</f>
        <v>0</v>
      </c>
      <c r="M10" s="22">
        <f>BPU!F21*E10</f>
        <v>0</v>
      </c>
      <c r="N10" s="37">
        <f t="shared" si="0"/>
        <v>0</v>
      </c>
      <c r="O10" s="28">
        <v>9.8000000000000007</v>
      </c>
      <c r="P10" s="21">
        <v>17</v>
      </c>
      <c r="Q10" s="21">
        <v>8</v>
      </c>
      <c r="R10" s="22">
        <f>BPU!$F$10</f>
        <v>0</v>
      </c>
      <c r="S10" s="22">
        <f>BPU!$F$11*5</f>
        <v>0</v>
      </c>
      <c r="T10" s="22">
        <f>BPU!$F$12*3</f>
        <v>0</v>
      </c>
      <c r="U10" s="22">
        <f>IF(Q10&gt;=5,Q10*BPU!$F$13,0)</f>
        <v>0</v>
      </c>
      <c r="V10" s="22">
        <f>BPU!F20</f>
        <v>0</v>
      </c>
      <c r="W10" s="22">
        <f>BPU!F21*O10</f>
        <v>0</v>
      </c>
      <c r="X10" s="37">
        <f t="shared" si="1"/>
        <v>0</v>
      </c>
    </row>
    <row r="11" spans="2:26" ht="35" customHeight="1" x14ac:dyDescent="0.35">
      <c r="B11" s="18" t="s">
        <v>46</v>
      </c>
      <c r="C11" s="16" t="s">
        <v>81</v>
      </c>
      <c r="D11" s="16" t="s">
        <v>86</v>
      </c>
      <c r="E11" s="28">
        <v>24.2</v>
      </c>
      <c r="F11" s="21">
        <v>43</v>
      </c>
      <c r="G11" s="21">
        <v>18</v>
      </c>
      <c r="H11" s="22">
        <f>BPU!$F$10</f>
        <v>0</v>
      </c>
      <c r="I11" s="22">
        <f>BPU!$F$11*5</f>
        <v>0</v>
      </c>
      <c r="J11" s="22">
        <f>BPU!$F$12*3</f>
        <v>0</v>
      </c>
      <c r="K11" s="22">
        <f>IF(G11&gt;=5,G11*BPU!$F$13,0)</f>
        <v>0</v>
      </c>
      <c r="L11" s="22">
        <f>BPU!F26</f>
        <v>0</v>
      </c>
      <c r="M11" s="22">
        <f>BPU!F27*E11</f>
        <v>0</v>
      </c>
      <c r="N11" s="37">
        <f t="shared" si="0"/>
        <v>0</v>
      </c>
      <c r="O11" s="28">
        <v>24.8</v>
      </c>
      <c r="P11" s="21">
        <v>46</v>
      </c>
      <c r="Q11" s="21">
        <v>20</v>
      </c>
      <c r="R11" s="22">
        <f>BPU!$F$10</f>
        <v>0</v>
      </c>
      <c r="S11" s="22">
        <f>BPU!$F$11*5</f>
        <v>0</v>
      </c>
      <c r="T11" s="22">
        <f>BPU!$F$12*3</f>
        <v>0</v>
      </c>
      <c r="U11" s="22">
        <f>IF(Q11&gt;=5,Q11*BPU!$F$13,0)</f>
        <v>0</v>
      </c>
      <c r="V11" s="22">
        <f>BPU!F26</f>
        <v>0</v>
      </c>
      <c r="W11" s="22">
        <f>BPU!F27*O11</f>
        <v>0</v>
      </c>
      <c r="X11" s="37">
        <f t="shared" si="1"/>
        <v>0</v>
      </c>
    </row>
    <row r="12" spans="2:26" ht="35" customHeight="1" x14ac:dyDescent="0.35">
      <c r="B12" s="18" t="s">
        <v>46</v>
      </c>
      <c r="C12" s="16" t="s">
        <v>82</v>
      </c>
      <c r="D12" s="16" t="s">
        <v>89</v>
      </c>
      <c r="E12" s="28">
        <v>8.1</v>
      </c>
      <c r="F12" s="21">
        <v>16</v>
      </c>
      <c r="G12" s="21">
        <v>4</v>
      </c>
      <c r="H12" s="22">
        <f>BPU!$F$10</f>
        <v>0</v>
      </c>
      <c r="I12" s="22">
        <f>BPU!$F$11*5</f>
        <v>0</v>
      </c>
      <c r="J12" s="22">
        <f>BPU!$F$12*3</f>
        <v>0</v>
      </c>
      <c r="K12" s="22">
        <f>IF(G12&gt;=5,G12*BPU!$F$13,0)</f>
        <v>0</v>
      </c>
      <c r="L12" s="22">
        <f>BPU!F20</f>
        <v>0</v>
      </c>
      <c r="M12" s="22">
        <f>BPU!F21*E12</f>
        <v>0</v>
      </c>
      <c r="N12" s="37">
        <f t="shared" si="0"/>
        <v>0</v>
      </c>
      <c r="O12" s="28">
        <v>8</v>
      </c>
      <c r="P12" s="21">
        <v>18</v>
      </c>
      <c r="Q12" s="21">
        <v>4</v>
      </c>
      <c r="R12" s="22">
        <f>BPU!$F$10</f>
        <v>0</v>
      </c>
      <c r="S12" s="22">
        <f>BPU!$F$11*5</f>
        <v>0</v>
      </c>
      <c r="T12" s="22">
        <f>BPU!$F$12*3</f>
        <v>0</v>
      </c>
      <c r="U12" s="22">
        <f>IF(Q12&gt;=5,Q12*BPU!$F$13,0)</f>
        <v>0</v>
      </c>
      <c r="V12" s="22">
        <f>BPU!F20</f>
        <v>0</v>
      </c>
      <c r="W12" s="22">
        <f>BPU!F21*O12</f>
        <v>0</v>
      </c>
      <c r="X12" s="37">
        <f t="shared" si="1"/>
        <v>0</v>
      </c>
    </row>
    <row r="13" spans="2:26" ht="35" customHeight="1" x14ac:dyDescent="0.35">
      <c r="B13" s="17" t="s">
        <v>45</v>
      </c>
      <c r="C13" s="16" t="s">
        <v>83</v>
      </c>
      <c r="D13" s="16" t="s">
        <v>86</v>
      </c>
      <c r="E13" s="28">
        <v>14.4</v>
      </c>
      <c r="F13" s="21">
        <v>32</v>
      </c>
      <c r="G13" s="21">
        <v>9</v>
      </c>
      <c r="H13" s="22">
        <f>BPU!$F$10</f>
        <v>0</v>
      </c>
      <c r="I13" s="22">
        <f>BPU!$F$11*5</f>
        <v>0</v>
      </c>
      <c r="J13" s="22">
        <f>BPU!$F$12*3</f>
        <v>0</v>
      </c>
      <c r="K13" s="22">
        <f>IF(G13&gt;=5,G13*BPU!$F$13,0)</f>
        <v>0</v>
      </c>
      <c r="L13" s="22">
        <f>BPU!F23</f>
        <v>0</v>
      </c>
      <c r="M13" s="22">
        <f>BPU!F24*E13</f>
        <v>0</v>
      </c>
      <c r="N13" s="37">
        <f t="shared" si="0"/>
        <v>0</v>
      </c>
      <c r="O13" s="28">
        <v>14.1</v>
      </c>
      <c r="P13" s="21">
        <v>26</v>
      </c>
      <c r="Q13" s="21">
        <v>6</v>
      </c>
      <c r="R13" s="22">
        <f>BPU!$F$10</f>
        <v>0</v>
      </c>
      <c r="S13" s="22">
        <f>BPU!$F$11*5</f>
        <v>0</v>
      </c>
      <c r="T13" s="22">
        <f>BPU!$F$12*3</f>
        <v>0</v>
      </c>
      <c r="U13" s="22">
        <f>IF(Q13&gt;=5,Q13*BPU!$F$13,0)</f>
        <v>0</v>
      </c>
      <c r="V13" s="22">
        <f>BPU!F23</f>
        <v>0</v>
      </c>
      <c r="W13" s="22">
        <f>BPU!F24*O13</f>
        <v>0</v>
      </c>
      <c r="X13" s="37">
        <f t="shared" si="1"/>
        <v>0</v>
      </c>
    </row>
    <row r="14" spans="2:26" ht="35" customHeight="1" x14ac:dyDescent="0.35">
      <c r="B14" s="18" t="s">
        <v>46</v>
      </c>
      <c r="C14" s="40" t="s">
        <v>84</v>
      </c>
      <c r="D14" s="40" t="s">
        <v>86</v>
      </c>
      <c r="E14" s="28">
        <v>38.5</v>
      </c>
      <c r="F14" s="21">
        <v>48</v>
      </c>
      <c r="G14" s="21">
        <v>19</v>
      </c>
      <c r="H14" s="22">
        <f>BPU!$F$10</f>
        <v>0</v>
      </c>
      <c r="I14" s="22">
        <f>BPU!$F$11*5</f>
        <v>0</v>
      </c>
      <c r="J14" s="22">
        <f>BPU!$F$12*3</f>
        <v>0</v>
      </c>
      <c r="K14" s="22">
        <f>IF(G14&gt;=5,G14*BPU!$F$13,0)</f>
        <v>0</v>
      </c>
      <c r="L14" s="22">
        <f>BPU!F29</f>
        <v>0</v>
      </c>
      <c r="M14" s="22">
        <f>BPU!F30*E14</f>
        <v>0</v>
      </c>
      <c r="N14" s="37">
        <f t="shared" si="0"/>
        <v>0</v>
      </c>
      <c r="O14" s="28">
        <v>38.799999999999997</v>
      </c>
      <c r="P14" s="21">
        <v>40</v>
      </c>
      <c r="Q14" s="21">
        <v>9</v>
      </c>
      <c r="R14" s="22">
        <f>BPU!$F$10</f>
        <v>0</v>
      </c>
      <c r="S14" s="22">
        <f>BPU!$F$11*5</f>
        <v>0</v>
      </c>
      <c r="T14" s="22">
        <f>BPU!$F$12*3</f>
        <v>0</v>
      </c>
      <c r="U14" s="22">
        <f>IF(Q14&gt;=5,Q14*BPU!$F$13,0)</f>
        <v>0</v>
      </c>
      <c r="V14" s="22">
        <f>BPU!F29</f>
        <v>0</v>
      </c>
      <c r="W14" s="22">
        <f>BPU!F30*O14</f>
        <v>0</v>
      </c>
      <c r="X14" s="37">
        <f t="shared" si="1"/>
        <v>0</v>
      </c>
    </row>
    <row r="15" spans="2:26" ht="35" customHeight="1" x14ac:dyDescent="0.35">
      <c r="B15" s="18" t="s">
        <v>46</v>
      </c>
      <c r="C15" s="16" t="s">
        <v>85</v>
      </c>
      <c r="D15" s="16" t="s">
        <v>99</v>
      </c>
      <c r="E15" s="28">
        <v>5.6</v>
      </c>
      <c r="F15" s="21">
        <v>17</v>
      </c>
      <c r="G15" s="21">
        <v>5</v>
      </c>
      <c r="H15" s="22">
        <f>BPU!$F$10</f>
        <v>0</v>
      </c>
      <c r="I15" s="22">
        <f>BPU!$F$11*5</f>
        <v>0</v>
      </c>
      <c r="J15" s="22">
        <f>BPU!$F$12*3</f>
        <v>0</v>
      </c>
      <c r="K15" s="22">
        <f>IF(G15&gt;=5,G15*BPU!$F$13,0)</f>
        <v>0</v>
      </c>
      <c r="L15" s="22">
        <f>BPU!F20</f>
        <v>0</v>
      </c>
      <c r="M15" s="22">
        <f>BPU!F21*E15</f>
        <v>0</v>
      </c>
      <c r="N15" s="37">
        <f t="shared" si="0"/>
        <v>0</v>
      </c>
      <c r="O15" s="28">
        <v>5.5</v>
      </c>
      <c r="P15" s="21">
        <v>15</v>
      </c>
      <c r="Q15" s="21">
        <v>4</v>
      </c>
      <c r="R15" s="22">
        <f>BPU!$F$10</f>
        <v>0</v>
      </c>
      <c r="S15" s="22">
        <f>BPU!$F$11*5</f>
        <v>0</v>
      </c>
      <c r="T15" s="22">
        <f>BPU!$F$12*3</f>
        <v>0</v>
      </c>
      <c r="U15" s="22">
        <f>IF(Q15&gt;=5,Q15*BPU!$F$13,0)</f>
        <v>0</v>
      </c>
      <c r="V15" s="22">
        <f>BPU!F20</f>
        <v>0</v>
      </c>
      <c r="W15" s="22">
        <f>BPU!F21*O15</f>
        <v>0</v>
      </c>
      <c r="X15" s="37">
        <f t="shared" si="1"/>
        <v>0</v>
      </c>
    </row>
    <row r="16" spans="2:26" ht="35" customHeight="1" x14ac:dyDescent="0.35">
      <c r="B16" s="18" t="s">
        <v>46</v>
      </c>
      <c r="C16" s="16" t="s">
        <v>100</v>
      </c>
      <c r="D16" s="16" t="s">
        <v>98</v>
      </c>
      <c r="E16" s="28">
        <v>3.1</v>
      </c>
      <c r="F16" s="21">
        <v>6</v>
      </c>
      <c r="G16" s="21">
        <v>1</v>
      </c>
      <c r="H16" s="22">
        <f>BPU!$F$10</f>
        <v>0</v>
      </c>
      <c r="I16" s="22">
        <f>BPU!$F$11*5</f>
        <v>0</v>
      </c>
      <c r="J16" s="22">
        <f>BPU!$F$12*3</f>
        <v>0</v>
      </c>
      <c r="K16" s="22">
        <f>IF(G16&gt;=5,G16*BPU!$F$13,0)</f>
        <v>0</v>
      </c>
      <c r="L16" s="22">
        <f>BPU!F20</f>
        <v>0</v>
      </c>
      <c r="M16" s="22">
        <f>BPU!F21*E16</f>
        <v>0</v>
      </c>
      <c r="N16" s="37">
        <f t="shared" si="0"/>
        <v>0</v>
      </c>
      <c r="O16" s="28">
        <v>2.2000000000000002</v>
      </c>
      <c r="P16" s="21">
        <v>4</v>
      </c>
      <c r="Q16" s="21">
        <v>1</v>
      </c>
      <c r="R16" s="22">
        <f>BPU!$F$10</f>
        <v>0</v>
      </c>
      <c r="S16" s="22">
        <f>BPU!$F$11*5</f>
        <v>0</v>
      </c>
      <c r="T16" s="22">
        <f>BPU!$F$12*3</f>
        <v>0</v>
      </c>
      <c r="U16" s="22">
        <f>IF(Q16&gt;=5,Q16*BPU!$F$13,0)</f>
        <v>0</v>
      </c>
      <c r="V16" s="22">
        <f>BPU!F20</f>
        <v>0</v>
      </c>
      <c r="W16" s="22">
        <f>BPU!F21*O16</f>
        <v>0</v>
      </c>
      <c r="X16" s="37">
        <f t="shared" si="1"/>
        <v>0</v>
      </c>
    </row>
    <row r="17" spans="2:24" ht="35" customHeight="1" x14ac:dyDescent="0.35">
      <c r="B17" s="18" t="s">
        <v>46</v>
      </c>
      <c r="C17" s="16" t="s">
        <v>101</v>
      </c>
      <c r="D17" s="16" t="s">
        <v>97</v>
      </c>
      <c r="E17" s="28">
        <v>18.399999999999999</v>
      </c>
      <c r="F17" s="21">
        <v>53</v>
      </c>
      <c r="G17" s="21">
        <v>23</v>
      </c>
      <c r="H17" s="22">
        <f>BPU!$F$10</f>
        <v>0</v>
      </c>
      <c r="I17" s="22">
        <f>BPU!$F$11*5</f>
        <v>0</v>
      </c>
      <c r="J17" s="22">
        <f>BPU!$F$12*3</f>
        <v>0</v>
      </c>
      <c r="K17" s="22">
        <f>IF(G17&gt;=5,G17*BPU!$F$13,0)</f>
        <v>0</v>
      </c>
      <c r="L17" s="22">
        <f>BPU!F23</f>
        <v>0</v>
      </c>
      <c r="M17" s="22">
        <f>BPU!F24*E17</f>
        <v>0</v>
      </c>
      <c r="N17" s="37">
        <f t="shared" si="0"/>
        <v>0</v>
      </c>
      <c r="O17" s="28">
        <v>23.3</v>
      </c>
      <c r="P17" s="21">
        <v>35</v>
      </c>
      <c r="Q17" s="21">
        <v>14</v>
      </c>
      <c r="R17" s="22">
        <f>BPU!$F$10</f>
        <v>0</v>
      </c>
      <c r="S17" s="22">
        <f>BPU!$F$11*5</f>
        <v>0</v>
      </c>
      <c r="T17" s="22">
        <f>BPU!$F$12*3</f>
        <v>0</v>
      </c>
      <c r="U17" s="22">
        <f>IF(Q17&gt;=5,Q17*BPU!$F$13,0)</f>
        <v>0</v>
      </c>
      <c r="V17" s="22">
        <f>BPU!F26</f>
        <v>0</v>
      </c>
      <c r="W17" s="22">
        <f>BPU!F27*O17</f>
        <v>0</v>
      </c>
      <c r="X17" s="37">
        <f t="shared" si="1"/>
        <v>0</v>
      </c>
    </row>
    <row r="18" spans="2:24" ht="35" customHeight="1" x14ac:dyDescent="0.35">
      <c r="B18" s="18" t="s">
        <v>46</v>
      </c>
      <c r="C18" s="16" t="s">
        <v>102</v>
      </c>
      <c r="D18" s="40" t="s">
        <v>86</v>
      </c>
      <c r="E18" s="29">
        <v>52</v>
      </c>
      <c r="F18" s="26">
        <v>53</v>
      </c>
      <c r="G18" s="26">
        <v>18</v>
      </c>
      <c r="H18" s="22">
        <f>BPU!$F$10</f>
        <v>0</v>
      </c>
      <c r="I18" s="22">
        <f>BPU!$F$11*5</f>
        <v>0</v>
      </c>
      <c r="J18" s="22">
        <f>BPU!$F$12*3</f>
        <v>0</v>
      </c>
      <c r="K18" s="22">
        <f>IF(G18&gt;=5,G18*BPU!$F$13,0)</f>
        <v>0</v>
      </c>
      <c r="L18" s="27">
        <f>BPU!F35</f>
        <v>0</v>
      </c>
      <c r="M18" s="27">
        <f>BPU!F36*E18</f>
        <v>0</v>
      </c>
      <c r="N18" s="37">
        <f t="shared" si="0"/>
        <v>0</v>
      </c>
      <c r="O18" s="29">
        <v>56</v>
      </c>
      <c r="P18" s="26">
        <v>46</v>
      </c>
      <c r="Q18" s="26">
        <v>8</v>
      </c>
      <c r="R18" s="22">
        <f>BPU!$F$10</f>
        <v>0</v>
      </c>
      <c r="S18" s="22">
        <f>BPU!$F$11*5</f>
        <v>0</v>
      </c>
      <c r="T18" s="22">
        <f>BPU!$F$12*3</f>
        <v>0</v>
      </c>
      <c r="U18" s="22">
        <f>IF(Q18&gt;=5,Q18*BPU!$F$13,0)</f>
        <v>0</v>
      </c>
      <c r="V18" s="27">
        <f>BPU!F35</f>
        <v>0</v>
      </c>
      <c r="W18" s="27">
        <f>BPU!F36*O18</f>
        <v>0</v>
      </c>
      <c r="X18" s="37">
        <f t="shared" si="1"/>
        <v>0</v>
      </c>
    </row>
    <row r="19" spans="2:24" ht="35" customHeight="1" x14ac:dyDescent="0.35">
      <c r="B19" s="18" t="s">
        <v>46</v>
      </c>
      <c r="C19" s="16" t="s">
        <v>103</v>
      </c>
      <c r="D19" s="40" t="s">
        <v>86</v>
      </c>
      <c r="E19" s="28">
        <v>21.2</v>
      </c>
      <c r="F19" s="21">
        <v>40</v>
      </c>
      <c r="G19" s="21">
        <v>11</v>
      </c>
      <c r="H19" s="22">
        <f>BPU!$F$10</f>
        <v>0</v>
      </c>
      <c r="I19" s="22">
        <f>BPU!$F$11*5</f>
        <v>0</v>
      </c>
      <c r="J19" s="22">
        <f>BPU!$F$12*3</f>
        <v>0</v>
      </c>
      <c r="K19" s="22">
        <f>IF(G19&gt;=5,G19*BPU!$F$13,0)</f>
        <v>0</v>
      </c>
      <c r="L19" s="22">
        <f>BPU!F26</f>
        <v>0</v>
      </c>
      <c r="M19" s="22">
        <f>BPU!F27*E19</f>
        <v>0</v>
      </c>
      <c r="N19" s="37">
        <f t="shared" si="0"/>
        <v>0</v>
      </c>
      <c r="O19" s="28">
        <v>22.3</v>
      </c>
      <c r="P19" s="21">
        <v>41</v>
      </c>
      <c r="Q19" s="21">
        <v>11</v>
      </c>
      <c r="R19" s="22">
        <f>BPU!$F$10</f>
        <v>0</v>
      </c>
      <c r="S19" s="22">
        <f>BPU!$F$11*5</f>
        <v>0</v>
      </c>
      <c r="T19" s="22">
        <f>BPU!$F$12*3</f>
        <v>0</v>
      </c>
      <c r="U19" s="22">
        <f>IF(Q19&gt;=5,Q19*BPU!$F$13,0)</f>
        <v>0</v>
      </c>
      <c r="V19" s="22">
        <f>BPU!F26</f>
        <v>0</v>
      </c>
      <c r="W19" s="22">
        <f>BPU!F27*O19</f>
        <v>0</v>
      </c>
      <c r="X19" s="37">
        <f t="shared" si="1"/>
        <v>0</v>
      </c>
    </row>
    <row r="20" spans="2:24" ht="35" customHeight="1" x14ac:dyDescent="0.35">
      <c r="B20" s="18" t="s">
        <v>46</v>
      </c>
      <c r="C20" s="16" t="s">
        <v>104</v>
      </c>
      <c r="D20" s="40" t="s">
        <v>86</v>
      </c>
      <c r="E20" s="28">
        <v>18.2</v>
      </c>
      <c r="F20" s="21">
        <v>30</v>
      </c>
      <c r="G20" s="21">
        <v>6</v>
      </c>
      <c r="H20" s="22">
        <f>BPU!$F$10</f>
        <v>0</v>
      </c>
      <c r="I20" s="22">
        <f>BPU!$F$11*5</f>
        <v>0</v>
      </c>
      <c r="J20" s="22">
        <f>BPU!$F$12*3</f>
        <v>0</v>
      </c>
      <c r="K20" s="22">
        <f>IF(G20&gt;=5,G20*BPU!$F$13,0)</f>
        <v>0</v>
      </c>
      <c r="L20" s="22">
        <f>BPU!F23</f>
        <v>0</v>
      </c>
      <c r="M20" s="22">
        <f>BPU!F24*E20</f>
        <v>0</v>
      </c>
      <c r="N20" s="37">
        <f t="shared" si="0"/>
        <v>0</v>
      </c>
      <c r="O20" s="28">
        <v>18.2</v>
      </c>
      <c r="P20" s="21">
        <v>41</v>
      </c>
      <c r="Q20" s="21">
        <v>16</v>
      </c>
      <c r="R20" s="22">
        <f>BPU!$F$10</f>
        <v>0</v>
      </c>
      <c r="S20" s="22">
        <f>BPU!$F$11*5</f>
        <v>0</v>
      </c>
      <c r="T20" s="22">
        <f>BPU!$F$12*3</f>
        <v>0</v>
      </c>
      <c r="U20" s="22">
        <f>IF(Q20&gt;=5,Q20*BPU!$F$13,0)</f>
        <v>0</v>
      </c>
      <c r="V20" s="22">
        <f>BPU!F23</f>
        <v>0</v>
      </c>
      <c r="W20" s="22">
        <f>BPU!F24*O20</f>
        <v>0</v>
      </c>
      <c r="X20" s="37">
        <f t="shared" si="1"/>
        <v>0</v>
      </c>
    </row>
    <row r="21" spans="2:24" ht="35" customHeight="1" x14ac:dyDescent="0.35">
      <c r="B21" s="18" t="s">
        <v>46</v>
      </c>
      <c r="C21" s="16" t="s">
        <v>105</v>
      </c>
      <c r="D21" s="16" t="s">
        <v>96</v>
      </c>
      <c r="E21" s="28">
        <v>7.3</v>
      </c>
      <c r="F21" s="21">
        <v>23</v>
      </c>
      <c r="G21" s="21">
        <v>7</v>
      </c>
      <c r="H21" s="22">
        <f>BPU!$F$10</f>
        <v>0</v>
      </c>
      <c r="I21" s="22">
        <f>BPU!$F$11*5</f>
        <v>0</v>
      </c>
      <c r="J21" s="22">
        <f>BPU!$F$12*3</f>
        <v>0</v>
      </c>
      <c r="K21" s="22">
        <f>IF(G21&gt;=5,G21*BPU!$F$13,0)</f>
        <v>0</v>
      </c>
      <c r="L21" s="22">
        <f>BPU!F20</f>
        <v>0</v>
      </c>
      <c r="M21" s="22">
        <f>BPU!F21*E21</f>
        <v>0</v>
      </c>
      <c r="N21" s="37">
        <f t="shared" si="0"/>
        <v>0</v>
      </c>
      <c r="O21" s="28">
        <v>7.2</v>
      </c>
      <c r="P21" s="21">
        <v>24</v>
      </c>
      <c r="Q21" s="21">
        <v>7</v>
      </c>
      <c r="R21" s="22">
        <f>BPU!$F$10</f>
        <v>0</v>
      </c>
      <c r="S21" s="22">
        <f>BPU!$F$11*5</f>
        <v>0</v>
      </c>
      <c r="T21" s="22">
        <f>BPU!$F$12*3</f>
        <v>0</v>
      </c>
      <c r="U21" s="22">
        <f>IF(Q21&gt;=5,Q21*BPU!$F$13,0)</f>
        <v>0</v>
      </c>
      <c r="V21" s="22">
        <f>BPU!F20</f>
        <v>0</v>
      </c>
      <c r="W21" s="22">
        <f>BPU!F21*O21</f>
        <v>0</v>
      </c>
      <c r="X21" s="37">
        <f t="shared" si="1"/>
        <v>0</v>
      </c>
    </row>
    <row r="22" spans="2:24" ht="50" customHeight="1" x14ac:dyDescent="0.35">
      <c r="B22" s="16" t="s">
        <v>48</v>
      </c>
      <c r="C22" s="16" t="s">
        <v>106</v>
      </c>
      <c r="D22" s="16" t="s">
        <v>95</v>
      </c>
      <c r="E22" s="28">
        <v>4.5</v>
      </c>
      <c r="F22" s="21">
        <v>10</v>
      </c>
      <c r="G22" s="21">
        <v>2</v>
      </c>
      <c r="H22" s="22">
        <f>BPU!$F$10</f>
        <v>0</v>
      </c>
      <c r="I22" s="22">
        <f>BPU!$F$11*5</f>
        <v>0</v>
      </c>
      <c r="J22" s="22">
        <f>BPU!$F$12*3</f>
        <v>0</v>
      </c>
      <c r="K22" s="22">
        <f>IF(G22&gt;=5,G22*BPU!$F$13,0)</f>
        <v>0</v>
      </c>
      <c r="L22" s="22">
        <f>BPU!F20</f>
        <v>0</v>
      </c>
      <c r="M22" s="22">
        <f>BPU!F21*E22</f>
        <v>0</v>
      </c>
      <c r="N22" s="37">
        <f t="shared" si="0"/>
        <v>0</v>
      </c>
      <c r="O22" s="28">
        <v>5</v>
      </c>
      <c r="P22" s="21">
        <v>12</v>
      </c>
      <c r="Q22" s="21">
        <v>4</v>
      </c>
      <c r="R22" s="22">
        <f>BPU!$F$10</f>
        <v>0</v>
      </c>
      <c r="S22" s="22">
        <f>BPU!$F$11*5</f>
        <v>0</v>
      </c>
      <c r="T22" s="22">
        <f>BPU!$F$12*3</f>
        <v>0</v>
      </c>
      <c r="U22" s="22">
        <f>IF(Q22&gt;=5,Q22*BPU!$F$13,0)</f>
        <v>0</v>
      </c>
      <c r="V22" s="22">
        <f>BPU!F20</f>
        <v>0</v>
      </c>
      <c r="W22" s="22">
        <f>BPU!F21*O22</f>
        <v>0</v>
      </c>
      <c r="X22" s="37">
        <f t="shared" si="1"/>
        <v>0</v>
      </c>
    </row>
    <row r="23" spans="2:24" ht="35" customHeight="1" x14ac:dyDescent="0.35">
      <c r="B23" s="18" t="s">
        <v>46</v>
      </c>
      <c r="C23" s="16" t="s">
        <v>94</v>
      </c>
      <c r="D23" s="40" t="s">
        <v>86</v>
      </c>
      <c r="E23" s="28">
        <v>17.600000000000001</v>
      </c>
      <c r="F23" s="21">
        <v>32</v>
      </c>
      <c r="G23" s="21">
        <v>9</v>
      </c>
      <c r="H23" s="22">
        <f>BPU!$F$10</f>
        <v>0</v>
      </c>
      <c r="I23" s="22">
        <f>BPU!$F$11*5</f>
        <v>0</v>
      </c>
      <c r="J23" s="22">
        <f>BPU!$F$12*3</f>
        <v>0</v>
      </c>
      <c r="K23" s="22">
        <f>IF(G23&gt;=5,G23*BPU!$F$13,0)</f>
        <v>0</v>
      </c>
      <c r="L23" s="22">
        <f>BPU!F23</f>
        <v>0</v>
      </c>
      <c r="M23" s="22">
        <f>BPU!F24*E23</f>
        <v>0</v>
      </c>
      <c r="N23" s="37">
        <f t="shared" si="0"/>
        <v>0</v>
      </c>
      <c r="O23" s="28">
        <v>23.8</v>
      </c>
      <c r="P23" s="21">
        <v>34</v>
      </c>
      <c r="Q23" s="21">
        <v>9</v>
      </c>
      <c r="R23" s="22">
        <f>BPU!$F$10</f>
        <v>0</v>
      </c>
      <c r="S23" s="22">
        <f>BPU!$F$11*5</f>
        <v>0</v>
      </c>
      <c r="T23" s="22">
        <f>BPU!$F$12*3</f>
        <v>0</v>
      </c>
      <c r="U23" s="22">
        <f>IF(Q23&gt;=5,Q23*BPU!$F$13,0)</f>
        <v>0</v>
      </c>
      <c r="V23" s="22">
        <f>BPU!F26</f>
        <v>0</v>
      </c>
      <c r="W23" s="22">
        <f>BPU!F27*O23</f>
        <v>0</v>
      </c>
      <c r="X23" s="37">
        <f t="shared" si="1"/>
        <v>0</v>
      </c>
    </row>
    <row r="24" spans="2:24" ht="35" customHeight="1" x14ac:dyDescent="0.35">
      <c r="B24" s="55" t="s">
        <v>47</v>
      </c>
      <c r="C24" s="55" t="s">
        <v>93</v>
      </c>
      <c r="D24" s="25" t="s">
        <v>92</v>
      </c>
      <c r="E24" s="30">
        <v>33.299999999999997</v>
      </c>
      <c r="F24" s="23">
        <v>70</v>
      </c>
      <c r="G24" s="23">
        <v>23</v>
      </c>
      <c r="H24" s="22">
        <f>BPU!$F$10</f>
        <v>0</v>
      </c>
      <c r="I24" s="22">
        <f>BPU!$F$11*5</f>
        <v>0</v>
      </c>
      <c r="J24" s="22">
        <f>BPU!$F$12*3</f>
        <v>0</v>
      </c>
      <c r="K24" s="22">
        <f>IF(G24&gt;=5,G24*BPU!$F$13,0)</f>
        <v>0</v>
      </c>
      <c r="L24" s="24">
        <f>BPU!F29</f>
        <v>0</v>
      </c>
      <c r="M24" s="24">
        <f>BPU!F30*E24</f>
        <v>0</v>
      </c>
      <c r="N24" s="37">
        <f t="shared" si="0"/>
        <v>0</v>
      </c>
      <c r="O24" s="30">
        <v>45.8</v>
      </c>
      <c r="P24" s="23">
        <v>66</v>
      </c>
      <c r="Q24" s="23">
        <v>22</v>
      </c>
      <c r="R24" s="22">
        <f>BPU!$F$10</f>
        <v>0</v>
      </c>
      <c r="S24" s="22">
        <f>BPU!$F$11*5</f>
        <v>0</v>
      </c>
      <c r="T24" s="22">
        <f>BPU!$F$12*3</f>
        <v>0</v>
      </c>
      <c r="U24" s="22">
        <f>IF(Q24&gt;=5,Q24*BPU!$F$13,0)</f>
        <v>0</v>
      </c>
      <c r="V24" s="24">
        <f>BPU!F32</f>
        <v>0</v>
      </c>
      <c r="W24" s="24">
        <f>BPU!F33*O24</f>
        <v>0</v>
      </c>
      <c r="X24" s="37">
        <f t="shared" si="1"/>
        <v>0</v>
      </c>
    </row>
    <row r="25" spans="2:24" ht="35" customHeight="1" x14ac:dyDescent="0.35">
      <c r="B25" s="55"/>
      <c r="C25" s="55"/>
      <c r="D25" s="25" t="s">
        <v>90</v>
      </c>
      <c r="E25" s="30">
        <v>4.2</v>
      </c>
      <c r="F25" s="23">
        <v>12</v>
      </c>
      <c r="G25" s="23">
        <v>2</v>
      </c>
      <c r="H25" s="22">
        <f>BPU!$F$10</f>
        <v>0</v>
      </c>
      <c r="I25" s="22">
        <f>BPU!$F$11*5</f>
        <v>0</v>
      </c>
      <c r="J25" s="22">
        <f>BPU!$F$12*3</f>
        <v>0</v>
      </c>
      <c r="K25" s="22">
        <f>IF(G25&gt;=5,G25*BPU!$F$13,0)</f>
        <v>0</v>
      </c>
      <c r="L25" s="24">
        <f>BPU!F20</f>
        <v>0</v>
      </c>
      <c r="M25" s="24">
        <f>BPU!F21*E25</f>
        <v>0</v>
      </c>
      <c r="N25" s="37">
        <f t="shared" si="0"/>
        <v>0</v>
      </c>
      <c r="O25" s="30">
        <v>3.6</v>
      </c>
      <c r="P25" s="23">
        <v>11</v>
      </c>
      <c r="Q25" s="23">
        <v>3</v>
      </c>
      <c r="R25" s="22">
        <f>BPU!$F$10</f>
        <v>0</v>
      </c>
      <c r="S25" s="22">
        <f>BPU!$F$11*5</f>
        <v>0</v>
      </c>
      <c r="T25" s="22">
        <f>BPU!$F$12*3</f>
        <v>0</v>
      </c>
      <c r="U25" s="22">
        <f>IF(Q25&gt;=5,Q25*BPU!$F$13,0)</f>
        <v>0</v>
      </c>
      <c r="V25" s="24">
        <f>BPU!F20</f>
        <v>0</v>
      </c>
      <c r="W25" s="24">
        <f>BPU!F21*O25</f>
        <v>0</v>
      </c>
      <c r="X25" s="37">
        <f t="shared" si="1"/>
        <v>0</v>
      </c>
    </row>
    <row r="26" spans="2:24" ht="35" customHeight="1" x14ac:dyDescent="0.35">
      <c r="B26" s="55"/>
      <c r="C26" s="55"/>
      <c r="D26" s="25" t="s">
        <v>91</v>
      </c>
      <c r="E26" s="30">
        <v>19.600000000000001</v>
      </c>
      <c r="F26" s="23">
        <v>26</v>
      </c>
      <c r="G26" s="23">
        <v>3</v>
      </c>
      <c r="H26" s="22">
        <f>BPU!$F$10</f>
        <v>0</v>
      </c>
      <c r="I26" s="22">
        <f>BPU!$F$11*5</f>
        <v>0</v>
      </c>
      <c r="J26" s="22">
        <f>BPU!$F$12*3</f>
        <v>0</v>
      </c>
      <c r="K26" s="22">
        <f>IF(G26&gt;=5,G26*BPU!$F$13,0)</f>
        <v>0</v>
      </c>
      <c r="L26" s="24">
        <f>BPU!F23</f>
        <v>0</v>
      </c>
      <c r="M26" s="24">
        <f>BPU!F24*E26</f>
        <v>0</v>
      </c>
      <c r="N26" s="37">
        <f t="shared" si="0"/>
        <v>0</v>
      </c>
      <c r="O26" s="30">
        <v>18.5</v>
      </c>
      <c r="P26" s="23">
        <v>30</v>
      </c>
      <c r="Q26" s="23">
        <v>8</v>
      </c>
      <c r="R26" s="22">
        <f>BPU!$F$10</f>
        <v>0</v>
      </c>
      <c r="S26" s="22">
        <f>BPU!$F$11*5</f>
        <v>0</v>
      </c>
      <c r="T26" s="22">
        <f>BPU!$F$12*3</f>
        <v>0</v>
      </c>
      <c r="U26" s="22">
        <f>IF(Q26&gt;=5,Q26*BPU!$F$13,0)</f>
        <v>0</v>
      </c>
      <c r="V26" s="24">
        <f>BPU!F23</f>
        <v>0</v>
      </c>
      <c r="W26" s="24">
        <f>BPU!F24*O26</f>
        <v>0</v>
      </c>
      <c r="X26" s="37">
        <f t="shared" si="1"/>
        <v>0</v>
      </c>
    </row>
    <row r="28" spans="2:24" ht="40" customHeight="1" x14ac:dyDescent="0.35">
      <c r="K28" s="34" t="s">
        <v>64</v>
      </c>
      <c r="L28" s="31"/>
      <c r="M28" s="31"/>
      <c r="N28" s="33">
        <f>SUM(N8:N26)</f>
        <v>0</v>
      </c>
      <c r="U28" s="34" t="s">
        <v>65</v>
      </c>
      <c r="V28" s="31"/>
      <c r="W28" s="31"/>
      <c r="X28" s="33">
        <f>SUM(X8:X26)</f>
        <v>0</v>
      </c>
    </row>
    <row r="30" spans="2:24" ht="50" customHeight="1" x14ac:dyDescent="0.35">
      <c r="B30" s="19" t="s">
        <v>109</v>
      </c>
      <c r="C30" s="19"/>
      <c r="D30" s="19"/>
    </row>
    <row r="31" spans="2:24" ht="72.5" x14ac:dyDescent="0.35">
      <c r="B31" s="6" t="s">
        <v>41</v>
      </c>
      <c r="C31" s="6" t="s">
        <v>66</v>
      </c>
      <c r="D31" s="6" t="s">
        <v>67</v>
      </c>
      <c r="E31" s="6" t="s">
        <v>68</v>
      </c>
      <c r="F31" s="6" t="s">
        <v>69</v>
      </c>
      <c r="G31" s="20" t="s">
        <v>54</v>
      </c>
      <c r="H31" s="6" t="s">
        <v>34</v>
      </c>
      <c r="I31" s="6" t="s">
        <v>32</v>
      </c>
      <c r="J31" s="6" t="s">
        <v>33</v>
      </c>
      <c r="K31" s="6" t="s">
        <v>9</v>
      </c>
      <c r="L31" s="6" t="s">
        <v>55</v>
      </c>
      <c r="M31" s="6" t="s">
        <v>56</v>
      </c>
      <c r="N31" s="6" t="s">
        <v>70</v>
      </c>
      <c r="O31" s="6" t="s">
        <v>8</v>
      </c>
      <c r="P31" s="6" t="s">
        <v>71</v>
      </c>
      <c r="Q31" s="6" t="s">
        <v>72</v>
      </c>
    </row>
    <row r="32" spans="2:24" ht="35" customHeight="1" x14ac:dyDescent="0.35">
      <c r="B32" s="18" t="s">
        <v>46</v>
      </c>
      <c r="C32" s="35" t="s">
        <v>101</v>
      </c>
      <c r="D32" s="35" t="s">
        <v>97</v>
      </c>
      <c r="E32" s="28">
        <v>18.399999999999999</v>
      </c>
      <c r="F32" s="21">
        <v>53</v>
      </c>
      <c r="G32" s="21">
        <v>23</v>
      </c>
      <c r="H32" s="22">
        <f>BPU!$F$10</f>
        <v>0</v>
      </c>
      <c r="I32" s="22">
        <f>BPU!$F$11*5</f>
        <v>0</v>
      </c>
      <c r="J32" s="22">
        <f>BPU!$F$12*3</f>
        <v>0</v>
      </c>
      <c r="K32" s="22">
        <f>IF(G32&gt;=5,G32*BPU!$F$13,0)</f>
        <v>0</v>
      </c>
      <c r="L32" s="22">
        <f>BPU!F23</f>
        <v>0</v>
      </c>
      <c r="M32" s="22">
        <f>BPU!F24*E32</f>
        <v>0</v>
      </c>
      <c r="N32" s="37">
        <f t="shared" ref="N32:N33" si="2">IF(SUM(H32:M32)&gt;$Z$8,SUM(H32:M32),$Z$8)</f>
        <v>0</v>
      </c>
      <c r="O32" s="22">
        <f>BPU!D16*N32</f>
        <v>0</v>
      </c>
      <c r="P32" s="38"/>
      <c r="Q32" s="37">
        <f>N32+O32</f>
        <v>0</v>
      </c>
    </row>
    <row r="33" spans="2:17" ht="35" customHeight="1" x14ac:dyDescent="0.35">
      <c r="B33" s="18" t="s">
        <v>46</v>
      </c>
      <c r="C33" s="35" t="s">
        <v>86</v>
      </c>
      <c r="D33" s="35" t="s">
        <v>104</v>
      </c>
      <c r="E33" s="36">
        <v>18.2</v>
      </c>
      <c r="F33" s="23">
        <v>34</v>
      </c>
      <c r="G33" s="23">
        <v>9</v>
      </c>
      <c r="H33" s="22">
        <f>BPU!$F$10</f>
        <v>0</v>
      </c>
      <c r="I33" s="22">
        <f>BPU!$F$11*5</f>
        <v>0</v>
      </c>
      <c r="J33" s="22">
        <f>BPU!$F$12*3</f>
        <v>0</v>
      </c>
      <c r="K33" s="22">
        <f>IF(G33&gt;=5,G33*BPU!$F$13,0)</f>
        <v>0</v>
      </c>
      <c r="L33" s="22">
        <f>BPU!F23</f>
        <v>0</v>
      </c>
      <c r="M33" s="22">
        <f>BPU!F24*E33</f>
        <v>0</v>
      </c>
      <c r="N33" s="37">
        <f t="shared" si="2"/>
        <v>0</v>
      </c>
      <c r="O33" s="38"/>
      <c r="P33" s="22">
        <f>BPU!D17*N33</f>
        <v>0</v>
      </c>
      <c r="Q33" s="37">
        <f>N33+P33</f>
        <v>0</v>
      </c>
    </row>
    <row r="35" spans="2:17" ht="40" customHeight="1" x14ac:dyDescent="0.35">
      <c r="M35" s="34" t="s">
        <v>73</v>
      </c>
      <c r="N35" s="31"/>
      <c r="O35" s="31"/>
      <c r="P35" s="31"/>
      <c r="Q35" s="33">
        <f>SUM(Q32:Q33)</f>
        <v>0</v>
      </c>
    </row>
    <row r="37" spans="2:17" ht="40" customHeight="1" x14ac:dyDescent="0.35">
      <c r="B37" s="31" t="s">
        <v>63</v>
      </c>
      <c r="C37" s="32"/>
      <c r="D37" s="39">
        <f>N28+X28+Q35</f>
        <v>0</v>
      </c>
    </row>
  </sheetData>
  <sheetProtection algorithmName="SHA-512" hashValue="5AZPKJzA8Y/muvb41X+S757eO2kZg4vpW0FCy1v0TjLEAgx7lbICFFVND7vogWXj5Upkhkb+FxJel1Jo5mbTKQ==" saltValue="5KPdGyZ9/XdA8UMar/A46w==" spinCount="100000" sheet="1" objects="1" scenarios="1"/>
  <mergeCells count="3">
    <mergeCell ref="B4:D4"/>
    <mergeCell ref="B24:B26"/>
    <mergeCell ref="C24:C2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Cabezon</dc:creator>
  <cp:lastModifiedBy>Nicolas Cabezon</cp:lastModifiedBy>
  <dcterms:created xsi:type="dcterms:W3CDTF">2025-09-22T10:12:13Z</dcterms:created>
  <dcterms:modified xsi:type="dcterms:W3CDTF">2025-10-21T15:11:26Z</dcterms:modified>
</cp:coreProperties>
</file>